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1. SHARE POINT\ARCHIVOS 2026\4. Enfoque hacia la prevención\Planes de mejoramiento\2. Contraloria\II trimestre\"/>
    </mc:Choice>
  </mc:AlternateContent>
  <xr:revisionPtr revIDLastSave="0" documentId="8_{1CE9FF3E-73EA-4361-9511-261FD523F3D4}" xr6:coauthVersionLast="47" xr6:coauthVersionMax="47" xr10:uidLastSave="{00000000-0000-0000-0000-000000000000}"/>
  <bookViews>
    <workbookView xWindow="-120" yWindow="-120" windowWidth="29040" windowHeight="15840" tabRatio="437" activeTab="3" xr2:uid="{00000000-000D-0000-FFFF-FFFF00000000}"/>
  </bookViews>
  <sheets>
    <sheet name="Instructivo" sheetId="26" r:id="rId1"/>
    <sheet name="Seguimiento" sheetId="10" r:id="rId2"/>
    <sheet name="Resultados seguimiento 2" sheetId="27" state="hidden" r:id="rId3"/>
    <sheet name="Resultados seguimiento" sheetId="29" r:id="rId4"/>
    <sheet name="Hoja1" sheetId="28" state="hidden" r:id="rId5"/>
    <sheet name="Comunicaciones" sheetId="23" state="hidden" r:id="rId6"/>
    <sheet name="O. CI Disciplinario" sheetId="20" state="hidden" r:id="rId7"/>
  </sheets>
  <definedNames>
    <definedName name="_xlnm._FilterDatabase" localSheetId="5" hidden="1">Comunicaciones!$A$3:$BG$6</definedName>
    <definedName name="_xlnm._FilterDatabase" localSheetId="6" hidden="1">'O. CI Disciplinario'!$A$3:$BH$98</definedName>
    <definedName name="_xlnm._FilterDatabase" localSheetId="1" hidden="1">Seguimiento!$A$3:$BN$45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29" l="1"/>
  <c r="I10" i="29" s="1"/>
  <c r="H9" i="29"/>
  <c r="H10" i="29" s="1"/>
  <c r="G9" i="29"/>
  <c r="G10" i="29" s="1"/>
  <c r="F9" i="29"/>
  <c r="F10" i="29" s="1"/>
  <c r="E9" i="29"/>
  <c r="D9" i="29"/>
  <c r="AE17" i="10" l="1"/>
  <c r="AF17" i="10" s="1"/>
  <c r="AF28" i="10"/>
  <c r="BK37" i="10"/>
  <c r="BK36" i="10"/>
  <c r="BK35" i="10"/>
  <c r="BK34" i="10"/>
  <c r="BK33" i="10"/>
  <c r="BK32" i="10"/>
  <c r="BK31" i="10"/>
  <c r="BK30" i="10"/>
  <c r="BK29" i="10"/>
  <c r="BK27" i="10"/>
  <c r="BK26" i="10"/>
  <c r="BK25" i="10"/>
  <c r="BK24" i="10"/>
  <c r="BK23" i="10"/>
  <c r="BK22" i="10"/>
  <c r="BK21" i="10"/>
  <c r="BK20" i="10"/>
  <c r="BK19" i="10"/>
  <c r="BK18" i="10"/>
  <c r="BK16" i="10"/>
  <c r="BK15" i="10"/>
  <c r="BK14" i="10"/>
  <c r="BK13" i="10"/>
  <c r="BK12" i="10"/>
  <c r="BK11" i="10"/>
  <c r="BK10" i="10"/>
  <c r="BK9" i="10"/>
  <c r="BK8" i="10"/>
  <c r="BK7" i="10"/>
  <c r="BK6" i="10"/>
  <c r="BK5" i="10"/>
  <c r="BK4" i="10"/>
  <c r="BG37" i="10" l="1"/>
  <c r="BH37" i="10" s="1"/>
  <c r="BG36" i="10"/>
  <c r="BH36" i="10" s="1"/>
  <c r="BG35" i="10"/>
  <c r="BH35" i="10" s="1"/>
  <c r="BG34" i="10"/>
  <c r="BH34" i="10" s="1"/>
  <c r="BG33" i="10"/>
  <c r="BH33" i="10" s="1"/>
  <c r="BG32" i="10"/>
  <c r="BH32" i="10" s="1"/>
  <c r="BG29" i="10"/>
  <c r="BH29" i="10" s="1"/>
  <c r="BG27" i="10"/>
  <c r="BH27" i="10" s="1"/>
  <c r="BG26" i="10"/>
  <c r="BH26" i="10" s="1"/>
  <c r="BG25" i="10"/>
  <c r="BH25" i="10" s="1"/>
  <c r="BG24" i="10"/>
  <c r="BH24" i="10" s="1"/>
  <c r="BG23" i="10"/>
  <c r="BH23" i="10" s="1"/>
  <c r="BG22" i="10"/>
  <c r="BH22" i="10" s="1"/>
  <c r="BG21" i="10"/>
  <c r="BH21" i="10" s="1"/>
  <c r="BG20" i="10"/>
  <c r="BH20" i="10" s="1"/>
  <c r="BG19" i="10"/>
  <c r="BH19" i="10" s="1"/>
  <c r="BG18" i="10"/>
  <c r="BH18" i="10" s="1"/>
  <c r="BG16" i="10"/>
  <c r="BH16" i="10" s="1"/>
  <c r="BG15" i="10"/>
  <c r="BH15" i="10" s="1"/>
  <c r="BG14" i="10"/>
  <c r="BH14" i="10" s="1"/>
  <c r="BG13" i="10"/>
  <c r="BH13" i="10" s="1"/>
  <c r="BG12" i="10"/>
  <c r="BH12" i="10" s="1"/>
  <c r="BG11" i="10"/>
  <c r="BH11" i="10" s="1"/>
  <c r="BG9" i="10"/>
  <c r="BH9" i="10" s="1"/>
  <c r="AG17" i="10"/>
  <c r="AG30" i="10"/>
  <c r="AE37" i="10"/>
  <c r="AF37" i="10" s="1"/>
  <c r="AG37" i="10" s="1"/>
  <c r="AE36" i="10"/>
  <c r="AF36" i="10" s="1"/>
  <c r="AG36" i="10" s="1"/>
  <c r="AE35" i="10"/>
  <c r="AF35" i="10" s="1"/>
  <c r="AG35" i="10" s="1"/>
  <c r="AE34" i="10"/>
  <c r="AF34" i="10" s="1"/>
  <c r="AG34" i="10" s="1"/>
  <c r="AE33" i="10"/>
  <c r="AF33" i="10" s="1"/>
  <c r="AG33" i="10" s="1"/>
  <c r="AE32" i="10"/>
  <c r="AF32" i="10" s="1"/>
  <c r="AG32" i="10" s="1"/>
  <c r="AE29" i="10"/>
  <c r="AF29" i="10" s="1"/>
  <c r="AG29" i="10" s="1"/>
  <c r="AE27" i="10"/>
  <c r="AF27" i="10" s="1"/>
  <c r="AG27" i="10" s="1"/>
  <c r="AE26" i="10"/>
  <c r="AF26" i="10" s="1"/>
  <c r="AG26" i="10" s="1"/>
  <c r="AE25" i="10"/>
  <c r="AF25" i="10" s="1"/>
  <c r="AG25" i="10" s="1"/>
  <c r="AE24" i="10"/>
  <c r="AF24" i="10" s="1"/>
  <c r="AG24" i="10" s="1"/>
  <c r="AE23" i="10"/>
  <c r="AF23" i="10" s="1"/>
  <c r="AG23" i="10" s="1"/>
  <c r="AE22" i="10"/>
  <c r="AF22" i="10" s="1"/>
  <c r="AG22" i="10" s="1"/>
  <c r="AE21" i="10"/>
  <c r="AF21" i="10" s="1"/>
  <c r="AG21" i="10" s="1"/>
  <c r="AE20" i="10"/>
  <c r="AF20" i="10" s="1"/>
  <c r="AG20" i="10" s="1"/>
  <c r="AE19" i="10"/>
  <c r="AF19" i="10" s="1"/>
  <c r="AG19" i="10" s="1"/>
  <c r="AE18" i="10"/>
  <c r="AF18" i="10" s="1"/>
  <c r="AG18" i="10" s="1"/>
  <c r="AE16" i="10"/>
  <c r="AF16" i="10" s="1"/>
  <c r="AG16" i="10" s="1"/>
  <c r="AE15" i="10"/>
  <c r="AF15" i="10" s="1"/>
  <c r="AG15" i="10" s="1"/>
  <c r="AE14" i="10"/>
  <c r="AF14" i="10" s="1"/>
  <c r="AG14" i="10" s="1"/>
  <c r="AE13" i="10"/>
  <c r="AF13" i="10" s="1"/>
  <c r="AG13" i="10" s="1"/>
  <c r="AE12" i="10"/>
  <c r="AF12" i="10" s="1"/>
  <c r="AG12" i="10" s="1"/>
  <c r="AE11" i="10"/>
  <c r="AF11" i="10" s="1"/>
  <c r="AG11" i="10" s="1"/>
  <c r="AE10" i="10"/>
  <c r="AF10" i="10" s="1"/>
  <c r="AG10" i="10" s="1"/>
  <c r="AE9" i="10"/>
  <c r="AF9" i="10" s="1"/>
  <c r="AG9" i="10" s="1"/>
  <c r="AE8" i="10"/>
  <c r="AF8" i="10" s="1"/>
  <c r="AG8" i="10" s="1"/>
  <c r="AE7" i="10"/>
  <c r="AF7" i="10" s="1"/>
  <c r="AG7" i="10" s="1"/>
  <c r="AE6" i="10"/>
  <c r="AF6" i="10" s="1"/>
  <c r="AG6" i="10" s="1"/>
  <c r="AE5" i="10"/>
  <c r="AF5" i="10" s="1"/>
  <c r="AG5" i="10" s="1"/>
  <c r="AE4" i="10"/>
  <c r="AF4" i="10" s="1"/>
  <c r="AG4" i="10" s="1"/>
  <c r="F10" i="27"/>
  <c r="I9" i="27"/>
  <c r="I10" i="27" s="1"/>
  <c r="H9" i="27"/>
  <c r="H10" i="27" s="1"/>
  <c r="G9" i="27"/>
  <c r="G10" i="27" s="1"/>
  <c r="F9" i="27"/>
  <c r="E9" i="27"/>
  <c r="D9" i="27"/>
  <c r="V43" i="10"/>
  <c r="W43" i="10" s="1"/>
  <c r="X43" i="10" s="1"/>
  <c r="V42" i="10"/>
  <c r="V41" i="10"/>
  <c r="W41" i="10" s="1"/>
  <c r="X41" i="10" s="1"/>
  <c r="V40" i="10"/>
  <c r="W40" i="10" s="1"/>
  <c r="X40" i="10" s="1"/>
  <c r="V39" i="10"/>
  <c r="W39" i="10" s="1"/>
  <c r="X39" i="10" s="1"/>
  <c r="V38" i="10"/>
  <c r="V37" i="10"/>
  <c r="W37" i="10" s="1"/>
  <c r="X37" i="10" s="1"/>
  <c r="V36" i="10"/>
  <c r="W36" i="10" s="1"/>
  <c r="V35" i="10"/>
  <c r="W35" i="10" s="1"/>
  <c r="X35" i="10" s="1"/>
  <c r="V34" i="10"/>
  <c r="V33" i="10"/>
  <c r="W33" i="10" s="1"/>
  <c r="X33" i="10" s="1"/>
  <c r="V32" i="10"/>
  <c r="W32" i="10" s="1"/>
  <c r="X32" i="10" s="1"/>
  <c r="V31" i="10"/>
  <c r="W31" i="10" s="1"/>
  <c r="X31" i="10" s="1"/>
  <c r="V30" i="10"/>
  <c r="W30" i="10" s="1"/>
  <c r="V29" i="10"/>
  <c r="W29" i="10" s="1"/>
  <c r="X29" i="10" s="1"/>
  <c r="V28" i="10"/>
  <c r="W28" i="10" s="1"/>
  <c r="V27" i="10"/>
  <c r="W27" i="10" s="1"/>
  <c r="X27" i="10" s="1"/>
  <c r="V26" i="10"/>
  <c r="V25" i="10"/>
  <c r="W25" i="10" s="1"/>
  <c r="X25" i="10" s="1"/>
  <c r="V24" i="10"/>
  <c r="W24" i="10" s="1"/>
  <c r="X24" i="10" s="1"/>
  <c r="V23" i="10"/>
  <c r="W23" i="10" s="1"/>
  <c r="X23" i="10" s="1"/>
  <c r="V22" i="10"/>
  <c r="V21" i="10"/>
  <c r="W21" i="10" s="1"/>
  <c r="X21" i="10" s="1"/>
  <c r="V20" i="10"/>
  <c r="W20" i="10" s="1"/>
  <c r="V19" i="10"/>
  <c r="W19" i="10" s="1"/>
  <c r="X19" i="10" s="1"/>
  <c r="V18" i="10"/>
  <c r="V17" i="10"/>
  <c r="W17" i="10" s="1"/>
  <c r="X17" i="10" s="1"/>
  <c r="V16" i="10"/>
  <c r="W16" i="10" s="1"/>
  <c r="X16" i="10" s="1"/>
  <c r="V15" i="10"/>
  <c r="W15" i="10" s="1"/>
  <c r="X15" i="10" s="1"/>
  <c r="V14" i="10"/>
  <c r="W14" i="10" s="1"/>
  <c r="V13" i="10"/>
  <c r="W13" i="10" s="1"/>
  <c r="X13" i="10" s="1"/>
  <c r="V12" i="10"/>
  <c r="W12" i="10" s="1"/>
  <c r="V11" i="10"/>
  <c r="W11" i="10" s="1"/>
  <c r="X11" i="10" s="1"/>
  <c r="V10" i="10"/>
  <c r="V9" i="10"/>
  <c r="W9" i="10" s="1"/>
  <c r="X9" i="10" s="1"/>
  <c r="V8" i="10"/>
  <c r="W8" i="10" s="1"/>
  <c r="X8" i="10" s="1"/>
  <c r="V7" i="10"/>
  <c r="W7" i="10" s="1"/>
  <c r="X7" i="10" s="1"/>
  <c r="V6" i="10"/>
  <c r="V5" i="10"/>
  <c r="W5" i="10" s="1"/>
  <c r="X5" i="10" s="1"/>
  <c r="V4" i="10"/>
  <c r="W4" i="10" s="1"/>
  <c r="W6" i="10" l="1"/>
  <c r="X6" i="10" s="1"/>
  <c r="W22" i="10"/>
  <c r="X22" i="10" s="1"/>
  <c r="W38" i="10"/>
  <c r="X38" i="10" s="1"/>
  <c r="X30" i="10"/>
  <c r="X14" i="10"/>
  <c r="W10" i="10"/>
  <c r="X10" i="10" s="1"/>
  <c r="W18" i="10"/>
  <c r="X18" i="10" s="1"/>
  <c r="W26" i="10"/>
  <c r="X26" i="10" s="1"/>
  <c r="W34" i="10"/>
  <c r="X34" i="10" s="1"/>
  <c r="W42" i="10"/>
  <c r="X42" i="10" s="1"/>
  <c r="X12" i="10"/>
  <c r="X20" i="10"/>
  <c r="X28" i="10"/>
  <c r="X36" i="10"/>
  <c r="X4" i="10"/>
  <c r="BG5" i="10" l="1"/>
  <c r="BH5" i="10" s="1"/>
  <c r="BG6" i="10"/>
  <c r="BH6" i="10" s="1"/>
  <c r="BG7" i="10"/>
  <c r="BG8" i="10"/>
  <c r="BG10" i="10"/>
  <c r="BH10" i="10" s="1"/>
  <c r="BG17" i="10"/>
  <c r="BH17" i="10" s="1"/>
  <c r="BG28" i="10"/>
  <c r="BH28" i="10" s="1"/>
  <c r="BG30" i="10"/>
  <c r="BH30" i="10" s="1"/>
  <c r="BG31" i="10"/>
  <c r="BH31" i="10" s="1"/>
  <c r="BG38" i="10"/>
  <c r="BH38" i="10" s="1"/>
  <c r="BG39" i="10"/>
  <c r="BH39" i="10" s="1"/>
  <c r="BG40" i="10"/>
  <c r="BH40" i="10" s="1"/>
  <c r="BG41" i="10"/>
  <c r="BH41" i="10" s="1"/>
  <c r="BG42" i="10"/>
  <c r="BH42" i="10" s="1"/>
  <c r="BG43" i="10"/>
  <c r="BH43" i="10" s="1"/>
  <c r="BG44" i="10"/>
  <c r="BH44" i="10" s="1"/>
  <c r="BG45" i="10"/>
  <c r="BH45" i="10" s="1"/>
  <c r="BG4" i="10"/>
  <c r="BH4" i="10" s="1"/>
  <c r="BH7" i="10"/>
  <c r="BH8" i="10"/>
  <c r="E5" i="28"/>
  <c r="AG43" i="10"/>
  <c r="AG40" i="10"/>
  <c r="AG31" i="10"/>
  <c r="AP43" i="10"/>
  <c r="AP40" i="10"/>
  <c r="AP37" i="10"/>
  <c r="AP34" i="10"/>
  <c r="AP31" i="10"/>
  <c r="AP28" i="10"/>
  <c r="AP25" i="10"/>
  <c r="AP22" i="10"/>
  <c r="AP19" i="10"/>
  <c r="AP16" i="10"/>
  <c r="AP13" i="10"/>
  <c r="AP10" i="10"/>
  <c r="AP7" i="10"/>
  <c r="AP4" i="10"/>
  <c r="AW43" i="10"/>
  <c r="AW40" i="10"/>
  <c r="AW37" i="10"/>
  <c r="AW34" i="10"/>
  <c r="AW31" i="10"/>
  <c r="AX31" i="10" s="1"/>
  <c r="AY31" i="10" s="1"/>
  <c r="AW28" i="10"/>
  <c r="AW25" i="10"/>
  <c r="AW22" i="10"/>
  <c r="AX22" i="10" s="1"/>
  <c r="AY22" i="10" s="1"/>
  <c r="AW19" i="10"/>
  <c r="AW16" i="10"/>
  <c r="AW13" i="10"/>
  <c r="AX13" i="10" s="1"/>
  <c r="AY13" i="10" s="1"/>
  <c r="AW10" i="10"/>
  <c r="AW7" i="10"/>
  <c r="AX34" i="10" l="1"/>
  <c r="AY34" i="10" s="1"/>
  <c r="AX43" i="10"/>
  <c r="AY43" i="10" s="1"/>
  <c r="AX40" i="10"/>
  <c r="AY40" i="10" s="1"/>
  <c r="AX37" i="10"/>
  <c r="AY37" i="10" s="1"/>
  <c r="AX28" i="10"/>
  <c r="AY28" i="10" s="1"/>
  <c r="AX25" i="10"/>
  <c r="AY25" i="10" s="1"/>
  <c r="AX19" i="10"/>
  <c r="AY19" i="10" s="1"/>
  <c r="AX16" i="10"/>
  <c r="AY16" i="10" s="1"/>
  <c r="AX10" i="10"/>
  <c r="AY10" i="10" s="1"/>
  <c r="AX7" i="10"/>
  <c r="AY7" i="10" s="1"/>
  <c r="AW4" i="10" l="1"/>
  <c r="AX4" i="10" l="1"/>
  <c r="AY4" i="10" s="1"/>
  <c r="D6" i="28" l="1"/>
  <c r="E6" i="28"/>
  <c r="D7" i="28"/>
  <c r="E7" i="28"/>
  <c r="D5" i="28"/>
  <c r="AG6" i="20"/>
  <c r="AH6" i="20"/>
  <c r="BB5" i="20"/>
  <c r="AZ5" i="20"/>
  <c r="BA5" i="20" s="1"/>
  <c r="BE5" i="20" s="1"/>
  <c r="AR5" i="20"/>
  <c r="AP5" i="20"/>
  <c r="AQ5" i="20"/>
  <c r="AU5" i="20"/>
  <c r="AG5" i="20"/>
  <c r="AH5" i="20"/>
  <c r="AL5" i="20" s="1"/>
  <c r="BG5" i="20" s="1"/>
  <c r="AI6" i="20" l="1"/>
  <c r="AL6" i="20"/>
  <c r="BG6" i="20" s="1"/>
  <c r="AI5" i="20"/>
</calcChain>
</file>

<file path=xl/sharedStrings.xml><?xml version="1.0" encoding="utf-8"?>
<sst xmlns="http://schemas.openxmlformats.org/spreadsheetml/2006/main" count="1339" uniqueCount="499">
  <si>
    <t>SEGUIMIENTO PLANES DE MEJORAMIENTO LOTERÍA DE BOGOTÁ</t>
  </si>
  <si>
    <r>
      <t xml:space="preserve">FECHA: </t>
    </r>
    <r>
      <rPr>
        <sz val="8"/>
        <rFont val="Arial Narrow"/>
        <family val="2"/>
      </rPr>
      <t>06/06/2026</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</si>
  <si>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</si>
  <si>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</si>
  <si>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</si>
  <si>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</si>
  <si>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</si>
  <si>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</si>
  <si>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Origen del hallazgo</t>
  </si>
  <si>
    <t>El origen puede ser interno o externo</t>
  </si>
  <si>
    <t>Fuente de hallazgo</t>
  </si>
  <si>
    <t>Indica si es Auditoría Interna, Auditoría Externa - Contraloría de Bogotá, Auditoría Externa - Veeduría Distrital, Auditoría Externa - Supersalud, Auditoría Externa - Archivo Distrital, Auditoría Externa - Otro (especificar en detalle), Revisión por la Dirección, Tratamiento Producto/Servicio No Conforme, Medición de Indicadores, Mapa de Riesgos, Autoevaluación del Proceso, Sistema de Gestión, Quejas y Reclamos, Normograma, Otro (describir en detalle).</t>
  </si>
  <si>
    <t>Detalle de la fuente</t>
  </si>
  <si>
    <t>Nombre completo del informe origen del hallazgo</t>
  </si>
  <si>
    <t>Proceso afectado</t>
  </si>
  <si>
    <t>Nombre del proceso auditado</t>
  </si>
  <si>
    <t>Número único del Hallazgo</t>
  </si>
  <si>
    <t>Número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</si>
  <si>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</si>
  <si>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</si>
  <si>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</si>
  <si>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</si>
  <si>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</si>
  <si>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</si>
  <si>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</si>
  <si>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Número único de la acción de mejora</t>
  </si>
  <si>
    <t xml:space="preserve">Número consecutivo de conformidad con la cantidad de acciones formuladas para cada hallzgo, por parte de los procesos auditados.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</si>
  <si>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</si>
  <si>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</si>
  <si>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</si>
  <si>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</si>
  <si>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</si>
  <si>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 acción preventiva)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</si>
  <si>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</si>
  <si>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</si>
  <si>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</si>
  <si>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</si>
  <si>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</si>
  <si>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</si>
  <si>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</si>
  <si>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</si>
  <si>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Fecha de Modificación</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</si>
  <si>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</si>
  <si>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</si>
  <si>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</si>
  <si>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</si>
  <si>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</si>
  <si>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</si>
  <si>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</si>
  <si>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</si>
  <si>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</si>
  <si>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</si>
  <si>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</si>
  <si>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</si>
  <si>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</si>
  <si>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</si>
  <si>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</si>
  <si>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FORMULADA:</t>
    </r>
    <r>
      <rPr>
        <sz val="11"/>
        <color theme="1"/>
        <rFont val="Arial Narrow"/>
        <family val="2"/>
      </rPr>
      <t xml:space="preserve"> Indica que la acción se formuló, pero aún no está en desarrollo, sin embargo, se encuentra en términos.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 Y CERRADA</t>
    </r>
    <r>
      <rPr>
        <sz val="11"/>
        <color theme="1"/>
        <rFont val="Arial Narrow"/>
        <family val="2"/>
      </rPr>
      <t xml:space="preserve">: Indica que la acción se cumplió en un 100% en los plazos establecidos y por ende, se da su cierre.
</t>
    </r>
    <r>
      <rPr>
        <b/>
        <sz val="11"/>
        <color theme="1"/>
        <rFont val="Arial Narrow"/>
        <family val="2"/>
      </rPr>
      <t>REFORMULADA:</t>
    </r>
    <r>
      <rPr>
        <sz val="11"/>
        <color theme="1"/>
        <rFont val="Arial Narrow"/>
        <family val="2"/>
      </rPr>
      <t xml:space="preserve"> Indica que la acción fue reformulada dentro los plazos establecidos.
</t>
    </r>
  </si>
  <si>
    <t>SECCIÓN 4. JUSTIFICACIÓN DE LA EFECTIVIDAD DE LA ACCIÓN / HALLAZGO</t>
  </si>
  <si>
    <t>La verificación de la efectividad, solo aplica para los planes de mejoramiento de auditorías internas y planes derivados de las visitas del Archivo Distrital</t>
  </si>
  <si>
    <t>1. ¿El plan de Mejoramiento cumplió con la acción propuesta en cantidad, calidad y plazo?</t>
  </si>
  <si>
    <t xml:space="preserve">Análisis adelantado por el auditor que realizó el seguimiento, de conformidad con lo reportado por el proceso responsable; en este se indica si se cumplió o no con la acción de mejora formulada. </t>
  </si>
  <si>
    <t>2. ¿La causa raíz identificada fue eliminada o mitigada?</t>
  </si>
  <si>
    <t xml:space="preserve">La ejecución y cumplimiento de la acción de mejora subsano de raíz la causa que originó el hallazgo de auditoría. </t>
  </si>
  <si>
    <t>3. ¿Existen soportes fehacientes de la ejecución?</t>
  </si>
  <si>
    <t>Los soportes aportados por los procesos responsables corresponden a la acción de mejora y unidad de medida formulada.</t>
  </si>
  <si>
    <t>4.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</si>
  <si>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</si>
  <si>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5. ¿La acción generó un cambio estructural o fue solo puntual?</t>
  </si>
  <si>
    <t>Estructural: la acción de mejora permitió modificaciones de fondo realizadas a procedimientos, controles, políticas, etc.; para mejorar las actividades del proceso a largo plazo. 
Puntual: la acción de mejora fue específica y de alcance limitado, la cual solucionó una situación inmediata; teniendo así un efecto correctivo dentro de las actividades del proceso.</t>
  </si>
  <si>
    <t>6. Calificación de la acción</t>
  </si>
  <si>
    <r>
      <t xml:space="preserve">Indica la calificación de efectiva o infectiva, teniendo en cuenta las siguientes combinaciones:
Si las preguntas 1, 2 y 3  se respondieron con "Si", la pregunta 5 con "Estructural" y la pregunta 4 con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</si>
  <si>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7.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</si>
  <si>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</si>
  <si>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8. Fuente Origen cierre hallazgo y/u observación</t>
  </si>
  <si>
    <r>
      <t xml:space="preserve">Indica si el seguimiento fue realizado por la OCI </t>
    </r>
    <r>
      <rPr>
        <sz val="11"/>
        <color rgb="FF00B050"/>
        <rFont val="Arial Narrow"/>
        <family val="2"/>
      </rPr>
      <t>o</t>
    </r>
    <r>
      <rPr>
        <sz val="11"/>
        <color theme="1"/>
        <rFont val="Arial Narrow"/>
        <family val="2"/>
      </rPr>
      <t xml:space="preserve"> por el ente de control externo. </t>
    </r>
  </si>
  <si>
    <t>9.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</si>
  <si>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</si>
  <si>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</si>
  <si>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 xml:space="preserve">Seguimiento I Trimestre </t>
  </si>
  <si>
    <t>Seguimiento II Trimestre</t>
  </si>
  <si>
    <t>Seguimiento III Trimestre</t>
  </si>
  <si>
    <t>Seguimiento IV Trimestre</t>
  </si>
  <si>
    <t>Causa(s) del hallazgo</t>
  </si>
  <si>
    <t>Tipo de acción Propuesta</t>
  </si>
  <si>
    <t>Fecha de inicio
(DD-MM-AA)</t>
  </si>
  <si>
    <t>Fecha terminación
(DD-MM-AA)</t>
  </si>
  <si>
    <t>Modificación 
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</si>
  <si>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</si>
  <si>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</si>
  <si>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</si>
  <si>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</si>
  <si>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</si>
  <si>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</si>
  <si>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</si>
  <si>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</si>
  <si>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</si>
  <si>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</si>
  <si>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</si>
  <si>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</si>
  <si>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</si>
  <si>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</si>
  <si>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</si>
  <si>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</si>
  <si>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</si>
  <si>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</si>
  <si>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</si>
  <si>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</si>
  <si>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</si>
  <si>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</si>
  <si>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</si>
  <si>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</si>
  <si>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</si>
  <si>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</si>
  <si>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</si>
  <si>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</si>
  <si>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</si>
  <si>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</si>
  <si>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</si>
  <si>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9. Detalle de la fuente
(Este campo solo aplica para los planes de mejoramiento externos)</t>
  </si>
  <si>
    <t>Origen_Externo</t>
  </si>
  <si>
    <t>Auditoría Externa - Contraloría de Bogotá</t>
  </si>
  <si>
    <t>AUDITORÍA DE CUMPLIMIENTO PAD 2025, CODIGO 76</t>
  </si>
  <si>
    <t>3.2.1</t>
  </si>
  <si>
    <t>Hallazgo administrativo con presunta incidencia disciplinaria por incumplimiento al principio de publicidad en la página de la entidad al presentar información errónea en el informe de Gestión vigencia 2024, en lo pertinente a los recursos de los premios prescritos</t>
  </si>
  <si>
    <t>Deficiencia en la información presentada en el informe anual de gestión relacionada con los premios prescritos.</t>
  </si>
  <si>
    <t>Identificar detalladamente en el informe de gestión de la vigencia 2025, el valor de los ingresos recaudados por concepto de premios caducados (prescritos), así como tambien el valor de los compromisos efectuados en actividades de Control de Juego Ilegal. Datos que se tomaran de la ejecución presupuestal.</t>
  </si>
  <si>
    <t>Informe de gestión 2025</t>
  </si>
  <si>
    <t>Unidad Financiera y Contable</t>
  </si>
  <si>
    <t>Se elaboró el informe de gestión de la vigencia 2025 donde se identificó claramente la información de los recursos de premios caducados.</t>
  </si>
  <si>
    <t xml:space="preserve">Se sugiere el cierre de la acción; mediante correo electrónico del 26/03/2026 el proceso informó la consolidación del informe de gestión 2025 con la inclusión de los recursos de los premios caducos. Por consiguiente, se revisó el botón de transparencia donde el el documento se encuentra publicado, y en donde se registra claramente los recursos citados. </t>
  </si>
  <si>
    <t>Manuela Hernández Jaramillo</t>
  </si>
  <si>
    <t>Cumplida y pendiente de evaluación por el ente de control</t>
  </si>
  <si>
    <t>Cumplida y Cerrada</t>
  </si>
  <si>
    <t>SI</t>
  </si>
  <si>
    <t>NO</t>
  </si>
  <si>
    <t>NO APLICA</t>
  </si>
  <si>
    <t>Formulada</t>
  </si>
  <si>
    <t>3.2.2</t>
  </si>
  <si>
    <t xml:space="preserve"> Hallazgo administrativo con presunta incidencia disciplinaria por inconsistencias en el reporte de ventas del juego de apuestas permanentes o chance registrado en las actas de visita de inspección y fiscalización frente al reporte de ventas del sistema de auditoría Chanseguro en la vigencia 2024</t>
  </si>
  <si>
    <t>Falencias en la transcripción de la información que se registra en las Actas de Visita Administrativa, frente al reporte de ventas generado por la asesora comercial en los puntos de ventas de apuestas permanentes.</t>
  </si>
  <si>
    <t>Rediseñar y ajustar el Formato Acta de Visita administrativa "FRO420-271" incluyendo instrtucciones de diligenciamiento y nuevos controles.</t>
  </si>
  <si>
    <t>Formato acta de Visita administrativa "FRO420-271" revisado y ajustado</t>
  </si>
  <si>
    <t>Unidad de Apuestas y Control de Juegos</t>
  </si>
  <si>
    <t>No se realizó seguimiento en el periodo de corte, teniendo en cuenta que, se identificó cumplimiento en el IV Trimestre del 2025, y por tanto, se sugirió el cierre de la acción. 
Se encuentra pendiente de evaluación por parte del ente de control.</t>
  </si>
  <si>
    <t>En ejecución</t>
  </si>
  <si>
    <t>3.2.3</t>
  </si>
  <si>
    <t>Hallazgo administrativo con presunta incidencia disciplinaria por falencias en la supervisión y fiscalización del contrato de concesión del juego de apuestas permanentes   No. 66 de 2021</t>
  </si>
  <si>
    <t>Falencias en los informes de visitas administrativas a puntos de venta y en el procedimiento de fiscalización, supervisión e inspección del juego de apuestas permanentes o chance a puntos de venta.</t>
  </si>
  <si>
    <t>Incluir en el informe de visitas de inspección y fiscalización a puntos de venta la fecha de elaboración del mismo.</t>
  </si>
  <si>
    <t>Informe con fecha de elaboración</t>
  </si>
  <si>
    <t>Atención</t>
  </si>
  <si>
    <t>Falencias en el procedimiento de fiscalización, supervisión e inspección del juego de apuestas permanentes o chance a puntos de venta.</t>
  </si>
  <si>
    <t>Revisar y ajustar el procedimiento PRO420-529 FISCALIZACIÓN, SUPERVISION E INSPECCION DEL JUEGO DE APUESTAS PERMANENTES EN VISITAS ADMINISTRATIVAS A PUNTOS DE VENTA ajustando los controles asociados a la validación de la información en línea y tiempo real.</t>
  </si>
  <si>
    <t>Procedimiento ajustado</t>
  </si>
  <si>
    <t>Incumplida</t>
  </si>
  <si>
    <t>3.2.4</t>
  </si>
  <si>
    <t>Hallazgo administrativo con presunta incidencia disciplinaria, por fallas en la supervisión ejercida por la Lotería de Bogotá, sobre el contrato de concesión No. 66 de 2021, en relación con el seguimiento y control de los procesos penales que se adelantan por ejercicio ilícito del monopolio arbitrio rentístico, tipificado en el artículo 312 del Código Penal Colombiano, en Bogotá y Cundinamarca</t>
  </si>
  <si>
    <t>Discrepancias por inclusión de procesos penales terminados que el concesionarios pretende desarchivar, y por procesos penales calificados como otros delitos donde la Lotería no puede constituirse como víctima</t>
  </si>
  <si>
    <t>Realizar reunión mensual de revisión y depuración de procesos penales.  Como evidencia se levantará un acta que será el anexo al informe mensual del  concesionario. Si durante el mes bajo estudio no se presenta movimiento en ninguno de los proceso penales, se expedirá certificación será el anexo al informe del  concesionario</t>
  </si>
  <si>
    <t>Acta de reunión y/o certificación de no movimiento en ningún proceso penal</t>
  </si>
  <si>
    <t>Oficina Jurídica</t>
  </si>
  <si>
    <t>Se realizó reunión mensual para determinar el avance y movimientos de los procesos penales en los cuales la Lotería de Bogotá es parte o se encuentra vinculada.</t>
  </si>
  <si>
    <t xml:space="preserve">La acción se encuentra pendiiente de cumplimiento; mediante correo del 21/04/2026 y 06/0572026 el proceso remitió certificados de no movimientos penales y actas de reunión para las siguientes fechas: 
-. Noviembre del 2025, certificado de fecha 02 de diciembre del 2025.
-. Diciembre del 2025, certificado de fecha 07 de enero del 2026.
-. Enero del 2026, certificado de fecha 11 de febrero del 2026
-. Febrero del 2026, certificado de fecha 02 de marzo del 2026
-. Acta de fecha 28 de octubre del 2025, en la cual se realizó depuración de procesos penales y unificar información relacionada con procesos a los que hace seguimiento el Concesionario.
-. Acta del 22 de abril del 2026, en la cual se realizó seguimiento al reporte de procesos penales con corte al I trimestre 22026. </t>
  </si>
  <si>
    <t>3.2.5</t>
  </si>
  <si>
    <t>Hallazgo administrativo por falta de justificación en la etapa precontractual sobre la no contratación de interventoría, sobre el contrato de concesión No. 66 de 2021</t>
  </si>
  <si>
    <t>Falta de análisis en la etapa precontractual sobre la conveniencia o no de contratar la interventoria</t>
  </si>
  <si>
    <t>Modificar el formato de estudios previos incluyendo una sección en la que se incluya el análisis sobre la viabilidad  de designar supervisión o interventoría  en el contrato a suscribirse, en el caso que aplique.</t>
  </si>
  <si>
    <t>Formato de estudios previos modificado</t>
  </si>
  <si>
    <t>Secretaría General</t>
  </si>
  <si>
    <t> </t>
  </si>
  <si>
    <t>3.2.6</t>
  </si>
  <si>
    <t>Hallazgo administrativo con presunta incidencia disciplinaria por la no publicación en SECOP II de documentos relacionados con la ejecución y seguimiento de los siguientes contratos 066 de 2021, 046 de 2024, 033 de 2024, 94 de 2023 y 103 de 2023</t>
  </si>
  <si>
    <t>Error en la configuración de permisos o en el proceso de carga que impide el acceso público a la información.  Falta de estandarización en la nomenclatura de archivos: Los archivos cargados al SECOP carecen de una convención de nombres unificada, lo que dificulta la trazabilidad y la consulta eficiente de la información por parte de los usuarios.</t>
  </si>
  <si>
    <t>Emitir una Circular Interna Obligatoria sobre el Protocolo de Gestión y Publicación Oportuna en SECOP II y que establezca una estandarización de la nomenclatura de todos los archivos cargados al SECOP II, para facilitar su búsqueda, trazabilidad y consulta eficiente y realizar de manera semestral y aleatoria una revisión a la publicación en el SECOP de algunos contratos de documentos relacionados con la ejecución contractual</t>
  </si>
  <si>
    <t>Circular elaborada y firmada</t>
  </si>
  <si>
    <t>Reformulada</t>
  </si>
  <si>
    <t>3.2.7</t>
  </si>
  <si>
    <t xml:space="preserve"> Hallazgo administrativo por la publicación extemporánea de documentos del Contrato de Concesión 066 de 2021 y 066 de 2024 de ETB en el SECOP II</t>
  </si>
  <si>
    <t>Emitir una Circular Interna Obligatoria sobre el Protocolo de Gestión y Publicación Oportuna en SECOP II y que establezca una estandarización de la nomenclatura de todos los archivos cargados al SECOP II, para facilitar su búsqueda, trazabilidad y consulta eficiente.</t>
  </si>
  <si>
    <t>2025/08/01</t>
  </si>
  <si>
    <t>3.2.8</t>
  </si>
  <si>
    <t>Hallazgo administrativo por inconsistencias en la redacción de la garantía en el amparo de cumplimiento de los contratos 046 de 2024, 033 de 2024, 94 de 2023 y 103 de 2023</t>
  </si>
  <si>
    <t>Redacción inconsistente e imprecisa de las garantías en el amparo de cumplimiento de los contratos, lo cual compromete su claridad y exigibilidad</t>
  </si>
  <si>
    <t>REVISAR Y MODIFICAR EL MANUAL DE CONTRATACIÓN DE LA LOTERIA DE BOGOTÁ EN RELACIÓN CON LA GARANTÍA DE CUMPLIMIENTO Y AJUSTAR A LO INDICADO "ARTÍCULO 2  2.2,1.2.3.1.12 DEL DECRETO 1082 DE 2015 (O NORMATIVA QUE LA MODIFIQUE). PRESENTAR AL COMITÉ DE GESTIÓN INSTITUCIONAL PARA SU APROBACIÓN</t>
  </si>
  <si>
    <t>MANUAL DE CONTRATACIÓN AJUSTADO, MODIFICADO Y APROBADO POR COMITÉ DE GESTION INSTITUCIONAL</t>
  </si>
  <si>
    <t>SOCIALIZAR LA MODIFICACIÓN AL MANUAL DE CONTRATACIÓN DE LA LOTERIA DE BOGOTÁ POR INTERMEDIO DEL SIGA</t>
  </si>
  <si>
    <t>MEMORANDO SIGA CON LA SOCIALIZACIÓN DE LA MODIFICACIÓN DEL MANUAL DE CONTRATACIÓN</t>
  </si>
  <si>
    <t>3.2.9</t>
  </si>
  <si>
    <t xml:space="preserve"> Hallazgo administrativo con presunta incidencia disciplinaria por inconsistencias en el cumplimiento de los requisitos para la realización de los pagos de los contratos 94-2023, 33-2024 y 46-2024</t>
  </si>
  <si>
    <t>Inconsistencias en el cumplimiento de los requisitos para la realización de los pagos de los contratos</t>
  </si>
  <si>
    <t>Emitir una Circular Interna Obligatoria con los requisitos legales, contractuales y fiscales para la realización de pagos a contratistas.</t>
  </si>
  <si>
    <t>Secretaria General</t>
  </si>
  <si>
    <t>3.2.10</t>
  </si>
  <si>
    <t>Hallazgo administrativo por el no cumplimiento al principio consagrado en literal A en el numeral IV del manual de supervisión e interventoría del contrato N.º 43-2024.</t>
  </si>
  <si>
    <t>Debilidad en la implementación de controles previos al proceso de aprobación de pagos contractuales, debido a la ausencia de listas de chequeo estandarizadas y de capacitación periódica a supervisores.</t>
  </si>
  <si>
    <t>CREAR UNA BASE DE DATOS DE CONTRATOS DE PRESTACIÓN DE SERVICIOS PERSONA NATURAL VIGENTES CON DATOS DE VIGENCIA DE CONTRATO Y COBERTURA ARL</t>
  </si>
  <si>
    <t>BASE DE DATOS DE CONTRATISTAS- PERSONAS NATURALES VIGENTES CON COBERTURA ARL</t>
  </si>
  <si>
    <t>SECRETARIA GENERAL</t>
  </si>
  <si>
    <t>3.2.11</t>
  </si>
  <si>
    <t>. Hallazgo administrativo por falta de planeación por parte de la Lotería de Bogotá, en el contrato No. 66 de 2024 de ETB, toda vez que la solicitud de la adición fue presentada cuando la ejecución presupuestal era apenas del 25,13%, lo que indica la falta de análisis y proyección de los recursos requeridos en los estudios previos</t>
  </si>
  <si>
    <t xml:space="preserve">Análisis inadecuado sobre la proyección de los recursos requeridos para la adición del contrato </t>
  </si>
  <si>
    <t>Modificar el formato de modificación contractual  que incluya en el acápite de estado financiero las indicaciones respecto a las proyecciones de consumo/uso, análisis y justificación detallada de los recursos  adicionarse.</t>
  </si>
  <si>
    <t>Auditoría Financiera y de Gestión COD 71, PAD 2025</t>
  </si>
  <si>
    <t>3.1.1.1</t>
  </si>
  <si>
    <t xml:space="preserve">Hallazgo Administrativo, por diferencias entre la información contable de la cuenta por cobrar 13170301 Distribuidores Lotería Ordinaria y el aplicativo de Cartera por Distribuidores. </t>
  </si>
  <si>
    <t>Deficiencias en el sistema de información que genera diferencias entre los aplicativos de cartera y de contabilidad.</t>
  </si>
  <si>
    <t>Revisar y ajustar los aplicativos comercial y el ERP para que la información cargada sea consistente en esos dos módulos.</t>
  </si>
  <si>
    <t>Acta de control de cambios aprobada del ajuste citado en la acción</t>
  </si>
  <si>
    <t>Oficina de Gestión Tecnológica e Innovación / Unidad Financiera y Contable</t>
  </si>
  <si>
    <t> Se vienen adelantando sesiones de trabajo técnica y administrativas, a fin de evidenciar las posiblidades que presenta el equipo de Ada, para que la integración entre los dos sistemas supla de manera efectiva las necesidades del proceso de contabilidad y cartera, que garanticen la consistencia de la información financiera reportada desde el sistema comercial y gestionada en el SICOF-ERP. Una vez definidad la mejor estrategia se procedera a su implementación (desde el sistema comercial ya se realizo la implementación de los web service necesarios para tal fin, nos encontramos de espera de definición de la estrategia y caracteristica técnica a implmentar por el contratista Ada en el sistema SICOF-ERP.</t>
  </si>
  <si>
    <t>La acción de mejora se encuentra en ejecución; revisado el SharePoint de Planes de mejoramiento el 20/04/2026 se identificó:
-. Traza de solicitud realizada al proveedir mediante ticket #51503 de fecha 16 de febrero, para solicitar el desarrollo correpondiente en el sistema.
-. Traza reiteración solicitud Ticket #51503 de fecha 27 de febrero bajo el Ticket #52048.
De acuerdo con lo reportado por el proceso, se recomienda adelantar oportunamente las actividades correspondientes que evidencien el cumplimiento de la acción antes de finalizar el mes de junio; para evitar retrasos y/o posibles incumplimientos.</t>
  </si>
  <si>
    <t>3.1.1.1.1</t>
  </si>
  <si>
    <t>Hallazgo Administrativo por publicar en SICIVOF en la cuenta anual 2024, CB-906 notas a los estados financieros de la vigencia 2023</t>
  </si>
  <si>
    <t>Falta de control por parte de la Unidad Financiera y Contable de la información que se reporta en la cuenta anual.</t>
  </si>
  <si>
    <t>Ajustar el procedimiento PRO 310-249 GENERACIÓN DE ESTADOS FINANCIEROS para incluir una política de operación que establezca que los Estados Financieros anuales deben ser revisados por el Jefe de la Unidad Financiera y Contable antes de su envío a la Cuenta Anual de la Contraloría de Bogotá D.C.</t>
  </si>
  <si>
    <t>Ajuste del Procedimiento PRO 310-249</t>
  </si>
  <si>
    <t>Se revisó y ajustó el procedimiento de Generación de estados Financieros el cual fue aprobado por Comité institucional de Gestión y Desempeño y fue publicado en la pagina web de la Lotería.</t>
  </si>
  <si>
    <r>
      <t xml:space="preserve">Se sugiere el cierre de la acción; mediante correo electrónico del 26/03/2026 el proceso informó la actualización del procedimiento, por lo cual se revisó el botón de transparencia donde la versión n°14 del PRO310-249 GENERACIÓN DE ESTADOS FINANCIEROS se encuentra publiado. 
En este se identifica la inclusión de la política n°10 que señala </t>
    </r>
    <r>
      <rPr>
        <i/>
        <sz val="10"/>
        <color theme="1"/>
        <rFont val="Arial Narrow"/>
        <family val="2"/>
      </rPr>
      <t xml:space="preserve">"Todos los informes de los estados financieros que deban ser remitidos a los entes de control deben ser elaborados por el Profesional IV de Contabilidad y revisados y validados por el Jefe de la Unidad Financiera y Contable previo a su envío y/o presentación."
</t>
    </r>
    <r>
      <rPr>
        <sz val="10"/>
        <color theme="1"/>
        <rFont val="Arial Narrow"/>
        <family val="2"/>
      </rPr>
      <t xml:space="preserve">El procedimiento fue aprobado en la sesión del Comité CIGD del 19/12/2025, donde en el punto n°15 de la agenda se registra la decisión. </t>
    </r>
    <r>
      <rPr>
        <i/>
        <sz val="10"/>
        <color theme="1"/>
        <rFont val="Arial Narrow"/>
        <family val="2"/>
      </rPr>
      <t xml:space="preserve">
</t>
    </r>
  </si>
  <si>
    <t>3.1.1.1.2</t>
  </si>
  <si>
    <t>Hallazgo Administrativo, por debilidades en el control interno contable que generaron inconsistencia en los soportes y presentación de la información del proceso de Estados Financieros a diciembre 31 de 2024</t>
  </si>
  <si>
    <t>Deficiencia en el proceso de toma física de inventarios con corte al 31 de diciembre de 2024</t>
  </si>
  <si>
    <t xml:space="preserve">Realizar toma física de inventarios y el generar el reporte de la información de los activos fijos devolutivos </t>
  </si>
  <si>
    <t>Reporte de toma inventarios</t>
  </si>
  <si>
    <t>Unidad de Recursos Físicos</t>
  </si>
  <si>
    <t>Se realizo la toma física de inventarios y se dejo contancia en el acta del grupo de conteo</t>
  </si>
  <si>
    <r>
      <t xml:space="preserve">Se sugiere el cierre de la acción; mediante correo electrónico el proceso remitió soporte de la toma de inventarios a 31/12/2025 de los trabajadores oficiales y empleados públicos de libre nombramiento y remoción. 
Así mismo se adjuntaron los inventarios firmados. </t>
    </r>
    <r>
      <rPr>
        <i/>
        <sz val="10"/>
        <color theme="1"/>
        <rFont val="Arial Narrow"/>
        <family val="2"/>
      </rPr>
      <t xml:space="preserve">
</t>
    </r>
  </si>
  <si>
    <t>Deficiencias en la preparación y presentación de la información relacionada con la propiedad planta y equipo, lo que impide conciliar la información frente a lo registrado en la Contabilidad</t>
  </si>
  <si>
    <t>Suscribir acta de conteo  de la toma física de inventario  el valor detallado de los bienes, discriminado por código de auxiliar, grupo al cual pertenece el bien, tipo de elemento, valor, total por cada grupo contable.</t>
  </si>
  <si>
    <t>Acta del grupo de conteo</t>
  </si>
  <si>
    <r>
      <t xml:space="preserve">Se sugiere el cierre de la acción; mediante correo electrónico el proceso remitió soporte del acta de grupo de conteo del 18/12/2025 donde se registra lo identificado en la toma de inventario de los bienes de consumo, bienes devolutivos y los inventarios individuales de la entidad. </t>
    </r>
    <r>
      <rPr>
        <i/>
        <sz val="10"/>
        <color theme="1"/>
        <rFont val="Arial Narrow"/>
        <family val="2"/>
      </rPr>
      <t xml:space="preserve">
</t>
    </r>
  </si>
  <si>
    <t>Deficiencia en la información presentada en el formato CB-423 Procesos Judiciales, frente a lo reportado en las notas a los estados financieros.</t>
  </si>
  <si>
    <t xml:space="preserve">Incluir en las notas a los estados financieros una explicación clara del estado de cada proceso judicial que da lugar a provisión, pasivo contingente y activo contingente, explicando brevemente la expectativa de éxito, el monto inicial de las pretensiones, el monto efectivamente decretado por el juez de conocimiento y el estado del proceso. </t>
  </si>
  <si>
    <t>Explicación del estado de cada proceso  incluida en las notas a los EEFF</t>
  </si>
  <si>
    <t>Unidad Financiera y Contable / Oficina Jurídica</t>
  </si>
  <si>
    <t>Las notas a los estados fianncieros relacionadas con los pasivos y activos contingentes se realizaron de acuerdo con lo reportado por la Oficina Jurídica</t>
  </si>
  <si>
    <t>Se sugiere el cierre de la acción; mediante correo electrónico del 26/03/2026 el proceso remitió las notas a los estados financieras, las cuales se encuentran publicadas en el botón de transparencia. 
En el documento se registran las notas en los numerales 27.1 y 27.2 Pasivos contingentes.</t>
  </si>
  <si>
    <t>Incluir en el aparte de observaciones del formato CB-423 lo relacionado en las Notas a los Estados Financieros asociados a los pasivos y activos contingentes.</t>
  </si>
  <si>
    <t>Formato CB-423 cargado en SIVICOF con observaciones</t>
  </si>
  <si>
    <t xml:space="preserve">Oficina Jurídica  </t>
  </si>
  <si>
    <t>Se incluyó en el aparte de observaciones del formato CB-423 lo relacionado en las Notas a los Estados Financieros asociados a los pasivos y activos contingentes.</t>
  </si>
  <si>
    <t xml:space="preserve">Se sugiere el cierre de la acción; mediante correo electrónico del 26/03/2026 el proceso remitió el formato Corrección 2-08_000000240_20251231 el cual corresponde al CB-423 cargado en SIVICOF para la cuenta anual con observaciones realizadas a los activos y pasivos contingentes. </t>
  </si>
  <si>
    <t>3.1.1.2</t>
  </si>
  <si>
    <t>Hallazgo Administrativo, por diferencias entre el saldo contable de propiedad, planta y equipo al cierre contable y el informe Inventario de Bienes CBN-1026 de SIVICOF.</t>
  </si>
  <si>
    <t>Se realizo la tom a física de inventario y se actualizo el formato en que se realiza el reporte del CBN 1026 en el cual se deja constancia de los valores contables frente a los valores de almacén</t>
  </si>
  <si>
    <t>3.1.1.3</t>
  </si>
  <si>
    <t>Hallazgo Administrativo, por no contar con un informe final de toma física de inventarios detallado por concepto, rubros, valorizado y verificable</t>
  </si>
  <si>
    <t>Deficiencia en la aplicación de acciones administrativas oportunas al cierre contable</t>
  </si>
  <si>
    <t>Se realizó toma física de inventario y se dejo constancia de la misma en el acta del grupo de conteo el cual se constituyo en el CIGYD del mes de noviembre</t>
  </si>
  <si>
    <t>3.1.1.4</t>
  </si>
  <si>
    <t>Hallazgo Administrativo, por diferencias en los reportes relacionados con procesos judiciales, presentados en SIVICOF formato electrónico CB-423, las cuentas de provisiones, Cuentas de Orden y Siproj Web.</t>
  </si>
  <si>
    <t>Oficina Jurídica / Unidad Financiera y Contable</t>
  </si>
  <si>
    <t>Se realizaron las notas a los estados financieros de la vigencia 2025 en lo relacionado con los procesos judiciales de acuerdo con lo reportado por la Oficina Jurídica</t>
  </si>
  <si>
    <t>Se inlucyó en el aparte de observaciones del formato CB-423 lo relacionado en las Notas a los Estados Financieros asociados a los pasivos y activos contingentes.</t>
  </si>
  <si>
    <t>3.1.1.5</t>
  </si>
  <si>
    <t>Hallazgo Administrativo con presunta incidencia disciplinaria por la causación de sobrecostos al cierre contable de intereses de mora, sanciones y multa por corrección posterior, al no realizar oportunamente las transferencias del 12% y recursos foráneos, de los sorteos 2748 de junio y sorteo 2751 de julio de 2024</t>
  </si>
  <si>
    <t>Falta de aplicación de controles efectivos en el reporte de ventas de los distribuidores virtuales que cargan en el aplicativo comercial la "devolución"</t>
  </si>
  <si>
    <t>Realizar la corrección, ajuste en el software comercial de la Lotería, como punto de control en lo que respecta a la funcionalidad de carga de información de asignación de las ventas a fin que la formula de calculo del porcentaje tenga el total de la información base correspondiente a las ventas de todos los distribuidores.</t>
  </si>
  <si>
    <t>Oficina de Gestión Tecnológica e Innovación - Dirección de Operación de Producto Comerc</t>
  </si>
  <si>
    <t>En la actualidad ya se cuenta con la implementación en ambiente de pruebas de una funcionalidad que permite mostrar al jefe de Loteria o quien haga sus veces la información detallada del proceso de reporte de devolución y ventas por parte de los distribuidores activos en un sorteo. En este se detalla el total de distribuidores activos, el total de distribuidores que ya realizaron el reporte, los distribuidores que faltan por realizar el reporte, realiza la disgregación de los distribuidores fisicos y virtuales que faltan por realizar el reporte y muesta los código de manera clara que identifcan a cada uno de estos distribuidores, de igual manera evalua la inconsistencia que existiese en este proceso.
Esta funcionalidad ya fue desplegada en ambiente de pruebas y se encuentra pendiente por revisión y retroalimentación por parte del área funcional Dirección Operación de Producto y Comercialización.</t>
  </si>
  <si>
    <t>Realizar la implementación, ajuste en el software comercial de la Lotería, de un control preventivo en el aplicativo, el cual reporte los distribuidores virtuales que se encuentran pendientes de cargar las ventas o las devoluciones según corresponda.</t>
  </si>
  <si>
    <t>Oficina de Gestión Tecnológica e Innovación - Dirección de Operación de Producto y Comercialización</t>
  </si>
  <si>
    <t xml:space="preserve">La acción de mejora se encuentra en ejecución; revisado el SharePoint de Planes de mejoramiento el 20/04/2026 se identificó soporte de la interfaz de la funcionalidad implementada en el sistema que permita consultar los distribuidores que no ahn realizado la devolución de billetería para un sorteo en específico. 
De acuerdo con lo anterior, se recomienda documentar las actividades mediante acta de control de cambios y obtener el aval del correcto funcionamiento por parte de la Dirección de Operación de productos y comercialización, antes de la finalkización del plazo de ejecución. </t>
  </si>
  <si>
    <t>Actualizar el procedimiento CONTROL DE BILLETERÍA NO VENDIDA (PRO410-201-11) en el cual se incluyan la verificación de los controles implementados en el punto 2 y aprobar este procedimiento desde el Comité de Gestión y Desempeño</t>
  </si>
  <si>
    <t>Documento Procedimiento actualizado y aprobado por el  Comité de Gestión y Desempeño</t>
  </si>
  <si>
    <t xml:space="preserve">Dirección de Operación de Producto y Comercialización. </t>
  </si>
  <si>
    <t>3.2.3.1</t>
  </si>
  <si>
    <t>Hallazgo administrativo con presunta incidencia disciplinaria por el incumplimiento de las metas establecidas para la vigencia 2024, de acuerdo con los compromisos programados y la ejecución de sus recursos en cumplimiento del Plan de Desarrollo Distrital. .</t>
  </si>
  <si>
    <t>Falta de planeación y seguimiento oportuno a la ejecución de metas del Proyecto 7516, lo que generó reporte de ejecución del 0% al primer semestre 2024.</t>
  </si>
  <si>
    <t>Elaborar informes de seguimiento trimestral a la ejecución de los proyectos de inversión, para el reporte trimestral en el sistema SEGPLAN.</t>
  </si>
  <si>
    <t xml:space="preserve">Informes de seguimiento elaborados </t>
  </si>
  <si>
    <t>Oficina Asesora de Planeación</t>
  </si>
  <si>
    <t>Se realizaron cuatro (4) informes de seguimiento trimestrales a la ejecución de los proyectos de inversión, para el reporte trimestral en el sistema SEGPLAN, vigencia 2025,</t>
  </si>
  <si>
    <t xml:space="preserve">La acción de mejora se encuentra en ejecución; revisado el SharePoint de planes de mejoramiento el 20/04/2026 se identificó: 
-. 4 informes de seguimiento al Poyecto de inversión (periodicidad trimestral)
-. 4 soportes de reporte en el SEGPLAN (16/04/2025, 15/07/2025, 17/10/2025 y 21/01/2026)
No obstante, se recomienda tener en cuenta el plazo de ejecución formulado por el proceso para el cumplimiento de la acción, el cual es octubre 2025 a junio del 2026; por ende, se deben remitir soporte de 3 informes elaborados. 
Así entonces, y teniendo en cuenta los soportes se ha presentado 1 de los 3 informes esperados (IV trimestre 2025 y reportado en el SEGPLAN al 21/01/2026)
Finalmente, es importante que en los seguimientos trimestrales se verifique que la entidad este cumplimiento con las metas establecidas en el proyecto y en caso de identifcicar desviaciones, tomar los cursos de acción necesarios para subsanar debilidades. </t>
  </si>
  <si>
    <t>Se realizó el primer informe de seguimiento trimestral a la ejecución del proyecto de inversión, para el reporte trimestral en el sistema SEGPLAN, vigencia 2026.</t>
  </si>
  <si>
    <t>Falta de evidencia documentada de cumplimiento oportuno de metas parciales</t>
  </si>
  <si>
    <t>Diseñar y poner en marcha un repositorio digital centralizado para almacenar soportes trimestrales de ejecución del proyecto de inversión.</t>
  </si>
  <si>
    <t>Repositorio digital creado y alimentado (SharePoint)</t>
  </si>
  <si>
    <t>Se creó el repositorio digital centralizado para almacenar soportes trimestrales de ejecución del proyecto de inversión, en la carpeta de Sharepoint de la Oficina Asesora de Planeación, a la cual tienen acceso el jefe de oficina y sus correspondientes contratistas</t>
  </si>
  <si>
    <t>La acción de mejora se encuentra en ejecución; revisado el SharePoint de planes de mejoramiento el 20/04/2026 no se identificaron soportes para validar lo reportado por el proceso responsable. 
Así mismo, se debe tener en cuenta que por el tiempo de ejecución de la acción se debe contar con las evidencias de los soportes generados en la consolidación de los informes de seguimiento realizados al Proyecto de Inversión para el IV trimestre 2025, y I y II trimestre del 2026.</t>
  </si>
  <si>
    <t>3.2.4.1</t>
  </si>
  <si>
    <t>Hallazgo administrativo con presunta incidencia disciplinaria por haberse iniciado la ejecución del contrato No. 002-2024 sin haber cumplido con los requisitos exigidos para tal efecto.</t>
  </si>
  <si>
    <t>FALTA DE SEGUIMIENTO POR PARTE DEL ABOGADO ENCARGADO DE ADELANTAR EL PROCESO CONTRACTUAL EN LA PLATAFORMA SECOP II.</t>
  </si>
  <si>
    <t xml:space="preserve">EMITIR CIRCULAR POR PARTE DE LA SECRETARIA GENERAL INFORMANDO  QUE A PARTIR DE LA FECHA DE LA CIRCULAR, TODOS LOS SUPERVISORES Y CONTRATISTAS DEBEN SUSCRIBIR ACTA DE INICIO DE LOS CONTRATOS PARA TODAS LAS MODALIDADES DE CONTRATACION ESTABLECIDAS EN EL MANUAL DE CONTRATACION  </t>
  </si>
  <si>
    <t>Circular con lineamientos sobre el momento del inicio de la ejecución contractual</t>
  </si>
  <si>
    <t xml:space="preserve">SECRETARIA  GENERAL </t>
  </si>
  <si>
    <t>Se emitió circular en tiempo y se socializo circular 12 de 29/12/2025</t>
  </si>
  <si>
    <t xml:space="preserve">REALIZAR UNA CAPACITACIÓN A LOS SUPERVISORES  SOBRE LAS RESPONSABILIDADES  FISCALES, PENALES Y DISCIPLINARIAS EN LA ESTRUCTURACIÓN DE LOS ESTUDIOS PREVIOS A SU CARGO </t>
  </si>
  <si>
    <t>Registro de asistencia con la presentación de la capacitación.</t>
  </si>
  <si>
    <t xml:space="preserve">Se realizó capacitación sobre responsabilidades en la estrcturaciín de los estudio previos 13/02/2026 se presntó registro de asistencia </t>
  </si>
  <si>
    <t xml:space="preserve">Se sugiere el cierre de la acción; mediante correo electrónico del 26/03/2026 el proceso remitió:
-. Soporte agenda capacitación a realizar el 11 de febrero en RESPONSABILIDADES PENALES, FISCALES Y DISCIPLINARIAS DE LOS SUPERVISORES ENEJERCICIO DE SU DEBER DE SEGUIMIENTO CONTRACTUAL.
-. Material presentando en la capacitación, presentación Power Point.
-. Listado de asistencia a la capacitación. </t>
  </si>
  <si>
    <t>3.2.4.2</t>
  </si>
  <si>
    <t>Hallazgo administrativo con presunta incidencia disciplinaria por haberse iniciado la ejecución del contrato No. 009-2024 sin haberse cumplido con los requisitos exigidos para tal efecto.</t>
  </si>
  <si>
    <t xml:space="preserve">FALTA DE SEGUIMIENTO POR PARTE DEL ABOGADO ENCARGADO DE ADELANTAR EL PROCESO  EN LA PLATAFORMA SECOP II </t>
  </si>
  <si>
    <t>REALIZAR UNA CAPACITACION A LOS SUPERVISORES SOBRE LAS RESPONSABILIDADES FISCALES, PENALES Y DISCIPLINARIAS, EXPLICANDO QUE LOS CONTRATOS SOLO PUEDEN INICIAR SU EJECUCIÓN CUANDO YA ESTÉN TODOS LOS REQUISITOS DE PERFECCIONAMIENTO ESTABLECIDOS EN EL MANUAL DE CONTRATACIÓN</t>
  </si>
  <si>
    <t xml:space="preserve">Se realizó capacitación sobre responsabilidades incio de ejecución  13/02/2026 se presentó registro de asistencia </t>
  </si>
  <si>
    <t>3.2.4.3</t>
  </si>
  <si>
    <t>Hallazgo administrativo por falta de supervisión en cuanto a la modificación contractual de la forma de pago sobre una causa real y cierta que acredite la ejecución efectiva de las actividades previstas en las obligaciones contractuales</t>
  </si>
  <si>
    <t>FALTA DE SEGUIMIENTO POR PARTE DE LA SUPERVISION</t>
  </si>
  <si>
    <t xml:space="preserve">REALIZAR UNA CAPACITACIÓN A LOS SUPERVISORES  SOBRE LAS RESPONSABILIDADES  FISCALES, PENALES Y DISCIPLINARIAS POR LA FALTA DE SEGUIMIENTO A LOS PROCESOS CONTRACTUALES A SU CARGO. </t>
  </si>
  <si>
    <t xml:space="preserve">Se realizó capacitación sobre responsabilidades por falta de seguimiento   13/02/2026 se presentó registro de asistencia </t>
  </si>
  <si>
    <t>3.3.1</t>
  </si>
  <si>
    <t>Hallazgo administrativo, con incidencia fiscal en cuantía de $57.872.884 y presunta incidencia disciplinaria por la falta de gestión en el proceso ejecutivo No.11001400307620070117200, lo que conllevó a la declaratoria del desistimiento tácito del mismo y la consecuente terminación del proceso.</t>
  </si>
  <si>
    <t>FALTA DE SEGUIMIENTO POR PARTE DE LA SUPERVISION AL APODERADO DESIGNADO</t>
  </si>
  <si>
    <t xml:space="preserve">Solicitar la suscripción de pagarés en blanco con carta de instrucciones para los créditos de vivienda que fueron otorgados a trabajadores oficiales actualmente vinculados a la Lotería de Bogotá, que hayan sido desembolsados con anterioridad a la expedición de la Resolución 051 de 2015. </t>
  </si>
  <si>
    <t>Cartas de solicitud</t>
  </si>
  <si>
    <t xml:space="preserve">La acción de mejora se encuentra en ejecución; revisado el SharePoint de Planes de mejoramiento el 20/04/2026 no se identificó reporte ni cargue de soporten el avance y/o cumplimiento de la acción formulada. 
Si bien la acción, se encuentra dentro del plazo establecido es importante que desde el proceso se establezca el avance en su ejecución para determinar las actividades pendientes de realizar para evitar incumplimientos; seguimiento que debe ser reportado a la OCI dentro de los plazo establecidos. </t>
  </si>
  <si>
    <t>Suscribir los pagarés en blanco y carta de instrucciones para los créditos de vivienda que fueron otorgados a trabajadores oficiales actualmente vinculados a la Lotería de Bogotá, que hayan sido desembolsados con anterioridad a la expedición de la Resolución 051 de 2015, que acepten otorgar la garantía de contingencia</t>
  </si>
  <si>
    <t>Pagarés y cartas de instrucciones suscritos con trabajadores que aceptaron otorgar la garantía</t>
  </si>
  <si>
    <t xml:space="preserve">Solicitar la suscripción de pagarés en blanco con carta de instrucciones para los créditos de vivienda que fueron otorgados a ex trabajadores oficiales de la Lotería de Bogotá, que hayan sido desembolsados con anterioridad a la expedición de la Resolución 051 de 2015. </t>
  </si>
  <si>
    <t>Suscribir los pagarés en blanco con carta de instrucciones para los créditos de vivienda que fueron otorgados a ex trabajadores oficiales de la Lotería de Bogotá, que hayan sido desembolsados con anterioridad a la expedición de la Resolución 051 de 2015, que acepten otorgar la garantía de contingencia</t>
  </si>
  <si>
    <t>Pagarés y cartas de instrucciones suscritos con extrabajadores que aceptaron otorgar la garantía</t>
  </si>
  <si>
    <t>Revisar los archivos correspondientes a los créditos de vivienda otorgados a trabajadores oficiales y ex trabajadores oficiales de la Lotería de Bogotá que hayan sido otorgados con posterioridad a la expedición de la Resolución 051 de 2015, a efectos de verificar que los pagarés y las cartas de instrucciones se hayan otorgado de manera adecuada y se encuentren en buen estado</t>
  </si>
  <si>
    <t>Acta de verificación de todos los aspectos mencionados en la acción</t>
  </si>
  <si>
    <t>Suscribir los pagarés en blanco con carta de instrucciones para los créditos de vivienda que fueron otorgados a trabajadores oficiales de la Lotería de Bogotá y no cuenten con aquellos, a pesar de que los créditos hayan sido desembolsados con posterioridad a la expedición de la Resolución 051 de 2015, que acepten otorgar la garantía de contingencia</t>
  </si>
  <si>
    <t>Pagarés y cartas de instrucciones suscritos con trabajadores actualmente vinculados a la Lotería</t>
  </si>
  <si>
    <t>TABLA RESUMEN ESTADO PLANES DE MEJORAMIENTO</t>
  </si>
  <si>
    <t>AUDITORÍA</t>
  </si>
  <si>
    <t>N° HALLAZGOS / OBSERVACIONES</t>
  </si>
  <si>
    <t>N° ACCIONES</t>
  </si>
  <si>
    <t xml:space="preserve">CERRADAS POR ENTE DE CONTROL </t>
  </si>
  <si>
    <t>PENDIENTE VALIDACIÓN POR ENTE DE CONTROL</t>
  </si>
  <si>
    <t>EN EJECUCIÓN</t>
  </si>
  <si>
    <t>INCUMPLIDAS</t>
  </si>
  <si>
    <t>Auditoría de Cumplimiento COD 76, PAD 2025</t>
  </si>
  <si>
    <t>TOTAL</t>
  </si>
  <si>
    <t>Origen</t>
  </si>
  <si>
    <t>Origen_Interno</t>
  </si>
  <si>
    <t>Criterios efectividad</t>
  </si>
  <si>
    <t>Auditoría Interna</t>
  </si>
  <si>
    <t>Revisión por la Dirección</t>
  </si>
  <si>
    <t>Auditoría Externa - Veeduría Distrital</t>
  </si>
  <si>
    <t xml:space="preserve">1. ¿El plan de Mejoramiento cumplió con la acción propuesta? </t>
  </si>
  <si>
    <t>2. ¿Se ha materializado algún riesgo en relación con las acciones propuestas en el Plan de Mejora?</t>
  </si>
  <si>
    <t>Tratamiento Producto/Servicio No Conforme</t>
  </si>
  <si>
    <t>Auditoría Externa - Supersalud</t>
  </si>
  <si>
    <t>Medición de Indicadores</t>
  </si>
  <si>
    <t>Auditoría Externa - Archivo Distrital</t>
  </si>
  <si>
    <t>Mapa de Riesgos</t>
  </si>
  <si>
    <t>Auditoría Externa - Otro (especificar en detalle)</t>
  </si>
  <si>
    <t>Autoevaluación del Proceso</t>
  </si>
  <si>
    <t>Otro (describir en detalle)</t>
  </si>
  <si>
    <t>Sistema de Gestión</t>
  </si>
  <si>
    <t>Quejas y Reclamos</t>
  </si>
  <si>
    <t>Normograma</t>
  </si>
  <si>
    <t>Tabla 3: Tipo de acción</t>
  </si>
  <si>
    <t>Tabla 4: Alerta</t>
  </si>
  <si>
    <t>Tabla 5: Estado de la acción</t>
  </si>
  <si>
    <t>Tabla 6: Sostenibilidad del cambio</t>
  </si>
  <si>
    <t>Tabla 7: Calificación efectividad</t>
  </si>
  <si>
    <t>Acción correctiva</t>
  </si>
  <si>
    <t>EN TÉRMINO</t>
  </si>
  <si>
    <t>Formulado</t>
  </si>
  <si>
    <t>Estructural</t>
  </si>
  <si>
    <t>EFECTIVA</t>
  </si>
  <si>
    <t>Acción de mejora</t>
  </si>
  <si>
    <t>ALERTA</t>
  </si>
  <si>
    <t>Puntual</t>
  </si>
  <si>
    <t>INEFECTIVA</t>
  </si>
  <si>
    <t>Acción preventiva</t>
  </si>
  <si>
    <t>OK</t>
  </si>
  <si>
    <t>PENDIENTE</t>
  </si>
  <si>
    <t>Cumplida y cerrada</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</si>
  <si>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</si>
  <si>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</si>
  <si>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</si>
  <si>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</si>
  <si>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</si>
  <si>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</si>
  <si>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</si>
  <si>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</si>
  <si>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</si>
  <si>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</si>
  <si>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</si>
  <si>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</si>
  <si>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</si>
  <si>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</si>
  <si>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</si>
  <si>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</si>
  <si>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</si>
  <si>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</si>
  <si>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</si>
  <si>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</si>
  <si>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</si>
  <si>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</si>
  <si>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</si>
  <si>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</si>
  <si>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</si>
  <si>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</si>
  <si>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</si>
  <si>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</si>
  <si>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</si>
  <si>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</si>
  <si>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</si>
  <si>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</si>
  <si>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</si>
  <si>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</si>
  <si>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</si>
  <si>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</si>
  <si>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</si>
  <si>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</si>
  <si>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</si>
  <si>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</si>
  <si>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</si>
  <si>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</si>
  <si>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</si>
  <si>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</si>
  <si>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</si>
  <si>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</si>
  <si>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</si>
  <si>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</si>
  <si>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</si>
  <si>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</si>
  <si>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</si>
  <si>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</si>
  <si>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</si>
  <si>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</si>
  <si>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</si>
  <si>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</si>
  <si>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</si>
  <si>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</si>
  <si>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</si>
  <si>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</si>
  <si>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</si>
  <si>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</si>
  <si>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</si>
  <si>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</si>
  <si>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</si>
  <si>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</si>
  <si>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</si>
  <si>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</si>
  <si>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</si>
  <si>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</si>
  <si>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</si>
  <si>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</si>
  <si>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</si>
  <si>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</si>
  <si>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</si>
  <si>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</si>
  <si>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</si>
  <si>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</si>
  <si>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</si>
  <si>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</si>
  <si>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</si>
  <si>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</si>
  <si>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</si>
  <si>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</si>
  <si>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</si>
  <si>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</si>
  <si>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</si>
  <si>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</si>
  <si>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</si>
  <si>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</si>
  <si>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</si>
  <si>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</si>
  <si>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</si>
  <si>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</si>
  <si>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</si>
  <si>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</si>
  <si>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</si>
  <si>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</si>
  <si>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</si>
  <si>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</si>
  <si>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</si>
  <si>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</si>
  <si>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</si>
  <si>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</si>
  <si>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</si>
  <si>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</si>
  <si>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</si>
  <si>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</si>
  <si>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</si>
  <si>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</si>
  <si>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</si>
  <si>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</si>
  <si>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</si>
  <si>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</si>
  <si>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</si>
  <si>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</si>
  <si>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</si>
  <si>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</si>
  <si>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</si>
  <si>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</si>
  <si>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</si>
  <si>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Julio César Páez Gómez</t>
  </si>
  <si>
    <t>Auditoría Externa de la Contraloría de Bogotá</t>
  </si>
  <si>
    <t>Informe Final Auditoría Financiera de
Gestión y Resultados
Código de Auditoría No. 76
Junio 2026</t>
  </si>
  <si>
    <t>De acuerdo con los resultados reportados en el Informe Final Auditoría Financiera de
Gestión y Resultados (Código de Auditoría No. 76 de junio de 2026), emitido por la Contraloría de Bogotá, esta acción se cierra.</t>
  </si>
  <si>
    <t>Se creó el repositorio digital centralizado para almacenar soportes trimestrales de ejecución del proyecto de inversión, en la carpeta de Sharepoint Institucional de la Oficina Asesora de Planeación, a la cual tienen acceso el jefe de oficina y sus correspondientes contratistas</t>
  </si>
  <si>
    <t>Se evidencia que a la fecha de seguimiento se completaron los tres (3) informes trimestrales de ejecución del proyecto de inversión, para el reporte trimestral en el sistema SEGPLAN, específicamente 2025-3, 2025-4 y 2026-1.
De acuerdo con el seguimiento, se recomienda cerrar la acción.</t>
  </si>
  <si>
    <t>Se evidencia que a la fecha de seguimiento se tiene implementado el repositorio digital centralizado para almacenar soportes trimestrales de ejecución del proyecto de inversión, en la carpeta de Sharepoint Institucional de la Oficina Asesora de Planeación. Adicionalmente, se encuentra alimentado con la informacion corresponmdiente al reporte de primer trimestre de 2026.
De acuerdo con el seguimiento, se recomienda cerrar la acción.</t>
  </si>
  <si>
    <r>
      <t>CODIGO:</t>
    </r>
    <r>
      <rPr>
        <sz val="8"/>
        <color theme="1"/>
        <rFont val="Arial Narrow"/>
        <family val="2"/>
      </rPr>
      <t xml:space="preserve"> FRO102-561-3</t>
    </r>
  </si>
  <si>
    <t>Ok</t>
  </si>
  <si>
    <t xml:space="preserve">Una vez reportada e implementada la estrategia propuesta por el contratista ADA, se procedió a realizar los desarrollos y ajustes correspondientes.
Posteriormente, se solicitó al Comité de Control de Cambios la autorización para el despliegue en producción de las mejoras implementadas. Durante la sesión del comité, la solicitud fue aprobada, dando por finalizada esta actividad.
Es importante señalar que, previo a la autorización del despliegue en producción, todas las funcionalidades y ajustes fueron validados por los usuarios del sistema, quienes otorgaron el visto bueno y emitieron concepto de conformidad sobre las implementaciones realizadas.
</t>
  </si>
  <si>
    <t>Se evidencia cumplimiento de la acción, teniendo en cuenta los soportes aportados por el proceso responsable; Acta de control de cambios integración Comercial - SICOF</t>
  </si>
  <si>
    <t xml:space="preserve"> Se evidencia cumplimiento, teniendo en cuenta los soportes aportados por el proceso responsable; Acta de control de cambios ajuste sistema Comercial</t>
  </si>
  <si>
    <t>Una vez ejecutadas de manera satisfactoria las pruebas en el ambiente de pruebas, se procedió a implementar los desarrollos y ajustes correspondientes.
Posteriormente, se presentó la solicitud ante el Comité de Control de Cambios para obtener la autorización del despliegue en producción de las mejoras implementadas. Durante la sesión del comité, la solicitud fue aprobada, dando por finalizada esta actividad.
Es importante señalar que, antes de autorizar el despliegue en producción, todas las funcionalidades y ajustes fueron verificados por los usuarios del sistema, quienes otorgaron el visto bueno y emitieron su concepto de conformidad respecto de las implementaciones realizadas.</t>
  </si>
  <si>
    <t xml:space="preserve">La acción de mejora se encuentra en ejecución; revisado el SharePoint de planes de mejoramiento el 13/07/2026 no se identificó reporte de avance y/o cumplimiento de la acción por parte del proceso responsable.
Si bien la acción se encuentra dentro del plazo establecido, es importante que el proceso identifique el grado de avance de la acción para evitar retrasos y/o posibles incumplimientos. </t>
  </si>
  <si>
    <t>Una vez revisadas las evidencias, se encontró que se cumplieron con las reuniones establecidas en la acción de mejora alcanzando la meta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</si>
</sst>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mm/yyyy;@"/>
  </numFmts>
  <fonts count="50"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b/>
      <sz val="8"/>
      <color theme="1"/>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color theme="0"/>
      <name val="Arial Narrow"/>
      <family val="2"/>
    </font>
    <font>
      <sz val="10"/>
      <name val="Arial Narrow"/>
      <family val="2"/>
    </font>
    <font>
      <sz val="11"/>
      <color rgb="FF00B050"/>
      <name val="Arial Narrow"/>
      <family val="2"/>
    </font>
    <font>
      <b/>
      <sz val="8"/>
      <name val="Arial Narrow"/>
      <family val="2"/>
    </font>
    <font>
      <sz val="8"/>
      <name val="Arial Narrow"/>
      <family val="2"/>
    </font>
    <font>
      <sz val="10"/>
      <color rgb="FF000000"/>
      <name val="Arial Narrow"/>
      <family val="2"/>
    </font>
    <font>
      <i/>
      <sz val="10"/>
      <color theme="1"/>
      <name val="Arial Narrow"/>
      <family val="2"/>
    </font>
    <font>
      <b/>
      <sz val="11"/>
      <color rgb="FF000000"/>
      <name val="Arial Narrow"/>
      <family val="2"/>
    </font>
    <font>
      <sz val="11"/>
      <color rgb="FF000000"/>
      <name val="Arial Narrow"/>
      <family val="2"/>
    </font>
    <font>
      <sz val="11"/>
      <color rgb="FFFF0000"/>
      <name val="Arial Narrow"/>
      <family val="2"/>
    </font>
    <font>
      <sz val="10"/>
      <color rgb="FFFF0000"/>
      <name val="Arial Narrow"/>
      <family val="2"/>
    </font>
    <font>
      <b/>
      <sz val="10"/>
      <color rgb="FFFF0000"/>
      <name val="Arial Narrow"/>
      <family val="2"/>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00B050"/>
        <bgColor indexed="64"/>
      </patternFill>
    </fill>
    <fill>
      <patternFill patternType="solid">
        <fgColor rgb="FF92D050"/>
        <bgColor indexed="64"/>
      </patternFill>
    </fill>
    <fill>
      <patternFill patternType="solid">
        <fgColor rgb="FF5B9BD5"/>
        <bgColor indexed="64"/>
      </patternFill>
    </fill>
    <fill>
      <patternFill patternType="solid">
        <fgColor rgb="FFD2DEEF"/>
        <bgColor indexed="64"/>
      </patternFill>
    </fill>
    <fill>
      <patternFill patternType="solid">
        <fgColor rgb="FF0070C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3"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64">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9" fillId="0" borderId="6" xfId="0" applyFont="1" applyBorder="1" applyAlignment="1" applyProtection="1">
      <alignment horizontal="center" vertical="center"/>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0" fillId="0" borderId="0" xfId="0" applyFont="1" applyAlignment="1">
      <alignment horizontal="justify" vertical="top" wrapText="1"/>
    </xf>
    <xf numFmtId="0" fontId="22"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0" xfId="0" applyFont="1"/>
    <xf numFmtId="0" fontId="25" fillId="0" borderId="0" xfId="0" applyFont="1" applyAlignment="1" applyProtection="1">
      <alignment horizontal="center" vertical="top" wrapText="1"/>
      <protection locked="0"/>
    </xf>
    <xf numFmtId="0" fontId="26" fillId="0" borderId="0" xfId="0" applyFont="1"/>
    <xf numFmtId="0" fontId="28" fillId="0" borderId="0" xfId="0" applyFont="1" applyAlignment="1">
      <alignment vertical="top" wrapText="1"/>
    </xf>
    <xf numFmtId="0" fontId="24" fillId="2"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8" borderId="1" xfId="0" applyFont="1" applyFill="1" applyBorder="1" applyAlignment="1" applyProtection="1">
      <alignment horizontal="center" vertical="center" wrapText="1"/>
      <protection locked="0"/>
    </xf>
    <xf numFmtId="0" fontId="24" fillId="9" borderId="1" xfId="0" applyFont="1" applyFill="1" applyBorder="1" applyAlignment="1" applyProtection="1">
      <alignment horizontal="center" vertical="center" wrapText="1"/>
      <protection locked="0"/>
    </xf>
    <xf numFmtId="0" fontId="24" fillId="10" borderId="1" xfId="0" applyFont="1" applyFill="1" applyBorder="1" applyAlignment="1" applyProtection="1">
      <alignment horizontal="center" vertical="center" wrapText="1"/>
      <protection locked="0"/>
    </xf>
    <xf numFmtId="0" fontId="24" fillId="17"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center" vertical="top" wrapText="1"/>
      <protection locked="0"/>
    </xf>
    <xf numFmtId="0" fontId="25" fillId="0" borderId="1" xfId="0" applyFont="1" applyBorder="1"/>
    <xf numFmtId="0" fontId="26" fillId="0" borderId="8" xfId="0" applyFont="1" applyBorder="1"/>
    <xf numFmtId="0" fontId="26" fillId="0" borderId="12" xfId="0" applyFont="1" applyBorder="1"/>
    <xf numFmtId="0" fontId="26" fillId="0" borderId="7" xfId="0" applyFont="1" applyBorder="1"/>
    <xf numFmtId="0" fontId="26" fillId="0" borderId="9" xfId="0" applyFont="1" applyBorder="1"/>
    <xf numFmtId="0" fontId="26" fillId="0" borderId="13" xfId="0" applyFont="1" applyBorder="1"/>
    <xf numFmtId="0" fontId="26" fillId="0" borderId="8" xfId="0" applyFont="1" applyBorder="1" applyAlignment="1">
      <alignment horizontal="center"/>
    </xf>
    <xf numFmtId="0" fontId="26" fillId="0" borderId="0" xfId="0" applyFont="1" applyAlignment="1">
      <alignment horizontal="center"/>
    </xf>
    <xf numFmtId="0" fontId="26" fillId="0" borderId="12" xfId="0" applyFont="1" applyBorder="1" applyAlignment="1">
      <alignment horizontal="center"/>
    </xf>
    <xf numFmtId="0" fontId="30" fillId="0" borderId="8" xfId="0" applyFont="1" applyBorder="1"/>
    <xf numFmtId="0" fontId="31" fillId="0" borderId="8" xfId="0" applyFont="1" applyBorder="1"/>
    <xf numFmtId="0" fontId="30" fillId="0" borderId="0" xfId="0" applyFont="1"/>
    <xf numFmtId="0" fontId="31" fillId="6" borderId="1" xfId="0" applyFont="1" applyFill="1" applyBorder="1" applyAlignment="1">
      <alignment horizontal="center"/>
    </xf>
    <xf numFmtId="0" fontId="31" fillId="0" borderId="1"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31" fillId="0" borderId="0" xfId="0" applyFont="1"/>
    <xf numFmtId="0" fontId="27" fillId="0" borderId="16" xfId="0" applyFont="1" applyBorder="1" applyAlignment="1">
      <alignment vertical="center"/>
    </xf>
    <xf numFmtId="0" fontId="27" fillId="0" borderId="17" xfId="0" applyFont="1" applyBorder="1" applyAlignment="1">
      <alignment vertical="center"/>
    </xf>
    <xf numFmtId="0" fontId="32" fillId="0" borderId="15" xfId="0" applyFont="1" applyBorder="1" applyAlignment="1">
      <alignment horizontal="center" vertical="center"/>
    </xf>
    <xf numFmtId="0" fontId="34" fillId="0" borderId="0" xfId="0" applyFont="1" applyAlignment="1">
      <alignment horizontal="center"/>
    </xf>
    <xf numFmtId="0" fontId="30" fillId="0" borderId="0" xfId="0" applyFont="1" applyAlignment="1">
      <alignment horizontal="center"/>
    </xf>
    <xf numFmtId="0" fontId="30" fillId="0" borderId="0" xfId="0" applyFont="1" applyAlignment="1">
      <alignment horizontal="center" vertical="center"/>
    </xf>
    <xf numFmtId="9" fontId="30" fillId="0" borderId="0" xfId="1" applyFont="1" applyFill="1"/>
    <xf numFmtId="0" fontId="30" fillId="0" borderId="10" xfId="0" applyFont="1" applyBorder="1" applyAlignment="1">
      <alignment horizontal="left" vertical="center" wrapText="1"/>
    </xf>
    <xf numFmtId="0" fontId="30" fillId="0" borderId="1" xfId="0" applyFont="1" applyBorder="1" applyAlignment="1" applyProtection="1">
      <alignment horizontal="justify" vertical="center" wrapText="1"/>
      <protection locked="0"/>
    </xf>
    <xf numFmtId="0" fontId="35" fillId="0" borderId="1" xfId="0" applyFont="1" applyBorder="1" applyAlignment="1" applyProtection="1">
      <alignment horizontal="justify" vertical="center" wrapText="1"/>
      <protection locked="0"/>
    </xf>
    <xf numFmtId="0" fontId="36" fillId="0" borderId="1" xfId="0" applyFont="1" applyBorder="1" applyAlignment="1" applyProtection="1">
      <alignment horizontal="justify" vertical="center" wrapText="1"/>
      <protection locked="0"/>
    </xf>
    <xf numFmtId="0" fontId="37" fillId="17" borderId="1" xfId="0" applyFont="1" applyFill="1" applyBorder="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0" borderId="1" xfId="0" applyFont="1" applyBorder="1" applyAlignment="1">
      <alignment horizontal="center" vertical="center"/>
    </xf>
    <xf numFmtId="9" fontId="25" fillId="0" borderId="2" xfId="0" applyNumberFormat="1" applyFont="1" applyBorder="1" applyAlignment="1" applyProtection="1">
      <alignment horizontal="center" vertical="center"/>
      <protection locked="0"/>
    </xf>
    <xf numFmtId="0" fontId="25" fillId="14" borderId="19" xfId="0" applyFont="1" applyFill="1" applyBorder="1" applyAlignment="1" applyProtection="1">
      <alignment horizontal="center" vertical="center"/>
      <protection locked="0"/>
    </xf>
    <xf numFmtId="9" fontId="25" fillId="0" borderId="1" xfId="0" applyNumberFormat="1" applyFont="1" applyBorder="1" applyAlignment="1" applyProtection="1">
      <alignment horizontal="center" vertical="center"/>
      <protection locked="0"/>
    </xf>
    <xf numFmtId="14" fontId="25" fillId="0" borderId="1" xfId="0" applyNumberFormat="1" applyFont="1" applyBorder="1" applyAlignment="1">
      <alignment horizontal="center" vertical="center"/>
    </xf>
    <xf numFmtId="2" fontId="25" fillId="0" borderId="1" xfId="0" applyNumberFormat="1"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28" fillId="0" borderId="0" xfId="0" applyFont="1" applyAlignment="1">
      <alignment horizontal="left" vertical="top" wrapText="1"/>
    </xf>
    <xf numFmtId="0" fontId="36" fillId="0" borderId="1" xfId="0" applyFont="1" applyBorder="1" applyAlignment="1" applyProtection="1">
      <alignment horizontal="justify" vertical="top" wrapText="1"/>
      <protection locked="0"/>
    </xf>
    <xf numFmtId="0" fontId="31" fillId="0" borderId="1" xfId="0" applyFont="1" applyBorder="1" applyAlignment="1">
      <alignment horizontal="left"/>
    </xf>
    <xf numFmtId="0" fontId="30" fillId="0" borderId="1" xfId="0" applyFont="1" applyBorder="1" applyAlignment="1" applyProtection="1">
      <alignment vertical="top" wrapText="1"/>
      <protection locked="0"/>
    </xf>
    <xf numFmtId="0" fontId="30" fillId="0" borderId="0" xfId="0" applyFont="1" applyAlignment="1">
      <alignment horizontal="left" vertical="center"/>
    </xf>
    <xf numFmtId="0" fontId="31" fillId="0" borderId="1" xfId="0" applyFont="1" applyBorder="1" applyAlignment="1" applyProtection="1">
      <alignment horizontal="justify" vertical="center" wrapText="1"/>
      <protection locked="0"/>
    </xf>
    <xf numFmtId="14" fontId="41" fillId="0" borderId="14" xfId="0" applyNumberFormat="1" applyFont="1" applyBorder="1" applyAlignment="1">
      <alignment horizontal="center" vertical="center"/>
    </xf>
    <xf numFmtId="0" fontId="25" fillId="0" borderId="1" xfId="0" applyFont="1" applyBorder="1" applyAlignment="1" applyProtection="1">
      <alignment horizontal="center" vertical="center" wrapText="1"/>
      <protection locked="0"/>
    </xf>
    <xf numFmtId="0" fontId="25" fillId="0" borderId="1"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0" fontId="25" fillId="0" borderId="2" xfId="0" applyFont="1" applyBorder="1" applyAlignment="1" applyProtection="1">
      <alignment horizontal="center" vertical="center" wrapText="1"/>
      <protection locked="0"/>
    </xf>
    <xf numFmtId="0" fontId="25" fillId="0" borderId="23" xfId="0" applyFont="1" applyBorder="1" applyAlignment="1" applyProtection="1">
      <alignment horizontal="left" vertical="center" wrapText="1"/>
      <protection locked="0"/>
    </xf>
    <xf numFmtId="0" fontId="25" fillId="0" borderId="23" xfId="0" applyFont="1" applyBorder="1" applyAlignment="1" applyProtection="1">
      <alignment horizontal="center" vertical="center" wrapText="1"/>
      <protection locked="0"/>
    </xf>
    <xf numFmtId="0" fontId="25" fillId="0" borderId="5" xfId="0" applyFont="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0" fontId="25" fillId="0" borderId="20" xfId="0" applyFont="1" applyBorder="1" applyAlignment="1" applyProtection="1">
      <alignment horizontal="center" vertical="center"/>
      <protection locked="0"/>
    </xf>
    <xf numFmtId="0" fontId="25" fillId="0" borderId="26" xfId="0" applyFont="1" applyBorder="1" applyAlignment="1" applyProtection="1">
      <alignment horizontal="center" vertical="center"/>
      <protection locked="0"/>
    </xf>
    <xf numFmtId="0" fontId="25" fillId="0" borderId="0" xfId="0" applyFont="1" applyAlignment="1" applyProtection="1">
      <alignment horizontal="center" vertical="center" wrapText="1"/>
      <protection locked="0"/>
    </xf>
    <xf numFmtId="0" fontId="25" fillId="0" borderId="19" xfId="0" applyFont="1" applyBorder="1" applyAlignment="1" applyProtection="1">
      <alignment horizontal="center" vertical="center"/>
      <protection locked="0"/>
    </xf>
    <xf numFmtId="0" fontId="25" fillId="0" borderId="24" xfId="0" applyFont="1" applyBorder="1" applyAlignment="1" applyProtection="1">
      <alignment horizontal="center" vertical="center"/>
      <protection locked="0"/>
    </xf>
    <xf numFmtId="0" fontId="43" fillId="0" borderId="25" xfId="0" applyFont="1" applyBorder="1" applyAlignment="1" applyProtection="1">
      <alignment horizontal="center" vertical="center" wrapText="1"/>
      <protection locked="0"/>
    </xf>
    <xf numFmtId="0" fontId="43" fillId="0" borderId="20" xfId="0" applyFont="1" applyBorder="1" applyAlignment="1" applyProtection="1">
      <alignment horizontal="center" vertical="center" wrapText="1"/>
      <protection locked="0"/>
    </xf>
    <xf numFmtId="0" fontId="43" fillId="0" borderId="26" xfId="0" applyFont="1" applyBorder="1" applyAlignment="1" applyProtection="1">
      <alignment horizontal="center" vertical="center" wrapText="1"/>
      <protection locked="0"/>
    </xf>
    <xf numFmtId="0" fontId="25" fillId="14" borderId="1" xfId="0" applyFont="1" applyFill="1" applyBorder="1" applyAlignment="1" applyProtection="1">
      <alignment horizontal="center" vertical="center"/>
      <protection locked="0"/>
    </xf>
    <xf numFmtId="0" fontId="25" fillId="0" borderId="1" xfId="0" applyFont="1" applyBorder="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43" fillId="0" borderId="23" xfId="0" applyFont="1" applyBorder="1" applyAlignment="1">
      <alignment vertical="center" wrapText="1"/>
    </xf>
    <xf numFmtId="0" fontId="43" fillId="0" borderId="23" xfId="0" applyFont="1" applyBorder="1" applyAlignment="1">
      <alignment horizontal="center" vertical="center" wrapText="1"/>
    </xf>
    <xf numFmtId="0" fontId="43" fillId="0" borderId="23" xfId="0" applyFont="1" applyBorder="1" applyAlignment="1">
      <alignment horizontal="center" vertical="center"/>
    </xf>
    <xf numFmtId="0" fontId="25" fillId="0" borderId="23" xfId="0" applyFont="1" applyBorder="1" applyAlignment="1">
      <alignment horizontal="center" vertical="center"/>
    </xf>
    <xf numFmtId="0" fontId="25" fillId="0" borderId="23" xfId="0" applyFont="1" applyBorder="1" applyAlignment="1">
      <alignment horizontal="center" vertical="center" wrapText="1"/>
    </xf>
    <xf numFmtId="0" fontId="25" fillId="0" borderId="23" xfId="0" applyFont="1" applyBorder="1"/>
    <xf numFmtId="0" fontId="25" fillId="0" borderId="24" xfId="0" applyFont="1" applyBorder="1" applyAlignment="1">
      <alignment horizontal="center" vertical="center"/>
    </xf>
    <xf numFmtId="14" fontId="25" fillId="0" borderId="2" xfId="0" applyNumberFormat="1" applyFont="1" applyBorder="1" applyAlignment="1">
      <alignment horizontal="center" vertical="center"/>
    </xf>
    <xf numFmtId="0" fontId="25" fillId="0" borderId="29" xfId="0" applyFont="1" applyBorder="1" applyAlignment="1">
      <alignment horizontal="center" vertical="center"/>
    </xf>
    <xf numFmtId="14" fontId="25" fillId="0" borderId="3" xfId="0" applyNumberFormat="1" applyFont="1" applyBorder="1" applyAlignment="1">
      <alignment horizontal="center" vertical="center"/>
    </xf>
    <xf numFmtId="0" fontId="25" fillId="0" borderId="28" xfId="0" applyFont="1" applyBorder="1"/>
    <xf numFmtId="0" fontId="25" fillId="0" borderId="30" xfId="0" applyFont="1" applyBorder="1" applyAlignment="1">
      <alignment horizontal="center" vertical="center"/>
    </xf>
    <xf numFmtId="0" fontId="25" fillId="0" borderId="0" xfId="0" applyFont="1" applyAlignment="1">
      <alignment horizontal="center" vertical="center"/>
    </xf>
    <xf numFmtId="14" fontId="43" fillId="0" borderId="1" xfId="0" applyNumberFormat="1" applyFont="1" applyBorder="1" applyAlignment="1">
      <alignment horizontal="center" vertical="center" wrapText="1"/>
    </xf>
    <xf numFmtId="9" fontId="25" fillId="0" borderId="1" xfId="1" applyFont="1" applyFill="1" applyBorder="1" applyAlignment="1" applyProtection="1">
      <alignment horizontal="center" vertical="center"/>
      <protection locked="0"/>
    </xf>
    <xf numFmtId="165" fontId="25" fillId="0" borderId="1" xfId="0" applyNumberFormat="1" applyFont="1" applyBorder="1" applyAlignment="1">
      <alignment horizontal="center" vertical="center"/>
    </xf>
    <xf numFmtId="9" fontId="25" fillId="0" borderId="1" xfId="1" applyFont="1" applyFill="1" applyBorder="1" applyAlignment="1">
      <alignment horizontal="center" vertical="center"/>
    </xf>
    <xf numFmtId="9" fontId="25" fillId="0" borderId="2" xfId="1" applyFont="1" applyFill="1" applyBorder="1" applyAlignment="1" applyProtection="1">
      <alignment horizontal="center" vertical="center"/>
      <protection locked="0"/>
    </xf>
    <xf numFmtId="165" fontId="25" fillId="0" borderId="2" xfId="0" applyNumberFormat="1" applyFont="1" applyBorder="1" applyAlignment="1">
      <alignment horizontal="center" vertical="center"/>
    </xf>
    <xf numFmtId="9" fontId="25" fillId="0" borderId="23" xfId="1" applyFont="1" applyFill="1" applyBorder="1" applyAlignment="1" applyProtection="1">
      <alignment horizontal="center" vertical="center"/>
      <protection locked="0"/>
    </xf>
    <xf numFmtId="165" fontId="25" fillId="0" borderId="23" xfId="0" applyNumberFormat="1" applyFont="1" applyBorder="1" applyAlignment="1">
      <alignment horizontal="center" vertical="center"/>
    </xf>
    <xf numFmtId="165" fontId="25" fillId="0" borderId="27" xfId="0" applyNumberFormat="1" applyFont="1" applyBorder="1" applyAlignment="1">
      <alignment horizontal="center" vertical="center"/>
    </xf>
    <xf numFmtId="165" fontId="25" fillId="0" borderId="24" xfId="0" applyNumberFormat="1" applyFont="1" applyBorder="1" applyAlignment="1">
      <alignment horizontal="center" vertical="center"/>
    </xf>
    <xf numFmtId="165" fontId="25" fillId="0" borderId="28" xfId="0" applyNumberFormat="1" applyFont="1" applyBorder="1" applyAlignment="1">
      <alignment horizontal="center" vertical="center"/>
    </xf>
    <xf numFmtId="0" fontId="46" fillId="21" borderId="37" xfId="0" applyFont="1" applyFill="1" applyBorder="1" applyAlignment="1">
      <alignment horizontal="justify" vertical="center" wrapText="1" readingOrder="1"/>
    </xf>
    <xf numFmtId="0" fontId="46" fillId="21" borderId="37" xfId="0" applyFont="1" applyFill="1" applyBorder="1" applyAlignment="1">
      <alignment horizontal="center" vertical="center" wrapText="1" readingOrder="1"/>
    </xf>
    <xf numFmtId="0" fontId="30" fillId="21" borderId="37" xfId="0" applyFont="1" applyFill="1" applyBorder="1" applyAlignment="1">
      <alignment horizontal="center" vertical="center" wrapText="1" readingOrder="1"/>
    </xf>
    <xf numFmtId="0" fontId="36" fillId="21" borderId="37" xfId="0" applyFont="1" applyFill="1" applyBorder="1" applyAlignment="1">
      <alignment horizontal="center" vertical="center" wrapText="1" readingOrder="1"/>
    </xf>
    <xf numFmtId="0" fontId="47" fillId="21" borderId="37" xfId="0" applyFont="1" applyFill="1" applyBorder="1" applyAlignment="1">
      <alignment horizontal="center" vertical="center" wrapText="1" readingOrder="1"/>
    </xf>
    <xf numFmtId="0" fontId="35" fillId="22" borderId="37" xfId="0" applyFont="1" applyFill="1" applyBorder="1" applyAlignment="1">
      <alignment vertical="center" wrapText="1"/>
    </xf>
    <xf numFmtId="0" fontId="45" fillId="22" borderId="37" xfId="0" applyFont="1" applyFill="1" applyBorder="1" applyAlignment="1">
      <alignment horizontal="center" vertical="center" wrapText="1" readingOrder="1"/>
    </xf>
    <xf numFmtId="0" fontId="36" fillId="21" borderId="37" xfId="0" applyFont="1" applyFill="1" applyBorder="1" applyAlignment="1">
      <alignment vertical="center" wrapText="1"/>
    </xf>
    <xf numFmtId="0" fontId="36" fillId="21" borderId="37" xfId="0" applyFont="1" applyFill="1" applyBorder="1" applyAlignment="1">
      <alignment horizontal="center" vertical="center" wrapText="1"/>
    </xf>
    <xf numFmtId="10" fontId="45" fillId="21" borderId="37" xfId="0" applyNumberFormat="1" applyFont="1" applyFill="1" applyBorder="1" applyAlignment="1">
      <alignment horizontal="center" wrapText="1" readingOrder="1"/>
    </xf>
    <xf numFmtId="0" fontId="38" fillId="0" borderId="0" xfId="0" applyFont="1" applyAlignment="1" applyProtection="1">
      <alignment horizontal="center" vertical="center" wrapText="1"/>
      <protection locked="0"/>
    </xf>
    <xf numFmtId="0" fontId="25" fillId="3" borderId="26" xfId="0" applyFont="1" applyFill="1" applyBorder="1" applyAlignment="1" applyProtection="1">
      <alignment horizontal="center" vertical="center"/>
      <protection locked="0"/>
    </xf>
    <xf numFmtId="0" fontId="25" fillId="19" borderId="23" xfId="0" applyFont="1" applyFill="1" applyBorder="1" applyAlignment="1" applyProtection="1">
      <alignment horizontal="left" vertical="center" wrapText="1"/>
      <protection locked="0"/>
    </xf>
    <xf numFmtId="0" fontId="25" fillId="19" borderId="1" xfId="0" applyFont="1" applyFill="1" applyBorder="1" applyAlignment="1" applyProtection="1">
      <alignment horizontal="left" vertical="center" wrapText="1"/>
      <protection locked="0"/>
    </xf>
    <xf numFmtId="0" fontId="25" fillId="19" borderId="2" xfId="0" applyFont="1" applyFill="1" applyBorder="1" applyAlignment="1" applyProtection="1">
      <alignment horizontal="left" vertical="center" wrapText="1"/>
      <protection locked="0"/>
    </xf>
    <xf numFmtId="0" fontId="48" fillId="0" borderId="1" xfId="0" applyFont="1" applyBorder="1" applyAlignment="1">
      <alignment horizontal="center" vertical="center"/>
    </xf>
    <xf numFmtId="9" fontId="48" fillId="0" borderId="1" xfId="1" applyFont="1" applyFill="1" applyBorder="1" applyAlignment="1">
      <alignment horizontal="center" vertical="center"/>
    </xf>
    <xf numFmtId="9" fontId="39" fillId="0" borderId="1" xfId="1" applyFont="1" applyFill="1" applyBorder="1" applyAlignment="1" applyProtection="1">
      <alignment horizontal="center" vertical="center"/>
      <protection locked="0"/>
    </xf>
    <xf numFmtId="9" fontId="39" fillId="0" borderId="1" xfId="1" applyFont="1" applyFill="1" applyBorder="1" applyAlignment="1">
      <alignment horizontal="center" vertical="center"/>
    </xf>
    <xf numFmtId="0" fontId="39" fillId="0" borderId="0" xfId="0" applyFont="1" applyAlignment="1" applyProtection="1">
      <alignment horizontal="center" vertical="center"/>
      <protection locked="0"/>
    </xf>
    <xf numFmtId="0" fontId="39" fillId="0" borderId="25" xfId="0" applyFont="1" applyBorder="1" applyAlignment="1" applyProtection="1">
      <alignment horizontal="center" vertical="center"/>
      <protection locked="0"/>
    </xf>
    <xf numFmtId="0" fontId="39" fillId="0" borderId="1" xfId="0" applyFont="1" applyBorder="1" applyAlignment="1" applyProtection="1">
      <alignment horizontal="left" vertical="center" wrapText="1"/>
      <protection locked="0"/>
    </xf>
    <xf numFmtId="0" fontId="39" fillId="0" borderId="1" xfId="0" applyFont="1" applyBorder="1" applyAlignment="1" applyProtection="1">
      <alignment horizontal="center" vertical="center" wrapText="1"/>
      <protection locked="0"/>
    </xf>
    <xf numFmtId="0" fontId="39" fillId="0" borderId="5" xfId="0" applyFont="1" applyBorder="1" applyAlignment="1" applyProtection="1">
      <alignment horizontal="center" vertical="center"/>
      <protection locked="0"/>
    </xf>
    <xf numFmtId="0" fontId="39" fillId="0" borderId="25" xfId="0" applyFont="1" applyBorder="1" applyAlignment="1" applyProtection="1">
      <alignment horizontal="center" vertical="center" wrapText="1"/>
      <protection locked="0"/>
    </xf>
    <xf numFmtId="165" fontId="39" fillId="0" borderId="1" xfId="0" applyNumberFormat="1" applyFont="1" applyBorder="1" applyAlignment="1">
      <alignment horizontal="center" vertical="center"/>
    </xf>
    <xf numFmtId="0" fontId="39" fillId="0" borderId="1" xfId="0" applyFont="1" applyBorder="1"/>
    <xf numFmtId="0" fontId="39" fillId="0" borderId="1" xfId="0" applyFont="1" applyBorder="1" applyAlignment="1">
      <alignment horizontal="center" vertical="center" wrapText="1"/>
    </xf>
    <xf numFmtId="0" fontId="39" fillId="0" borderId="1" xfId="0" applyFont="1" applyBorder="1" applyAlignment="1">
      <alignment horizontal="center" vertical="center"/>
    </xf>
    <xf numFmtId="14" fontId="39"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center" wrapText="1"/>
    </xf>
    <xf numFmtId="0" fontId="48" fillId="0" borderId="0" xfId="0" applyFont="1" applyAlignment="1" applyProtection="1">
      <alignment horizontal="center" vertical="center"/>
      <protection locked="0"/>
    </xf>
    <xf numFmtId="0" fontId="48" fillId="0" borderId="1" xfId="0" applyFont="1" applyBorder="1" applyAlignment="1" applyProtection="1">
      <alignment horizontal="center" vertical="center"/>
      <protection locked="0"/>
    </xf>
    <xf numFmtId="0" fontId="48" fillId="0" borderId="1" xfId="0" applyFont="1" applyBorder="1"/>
    <xf numFmtId="14" fontId="48"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0" fontId="48" fillId="0" borderId="23" xfId="0" applyFont="1" applyBorder="1" applyAlignment="1" applyProtection="1">
      <alignment horizontal="center" vertical="center" wrapText="1"/>
      <protection locked="0"/>
    </xf>
    <xf numFmtId="0" fontId="25" fillId="0" borderId="1" xfId="0" applyFont="1" applyBorder="1" applyAlignment="1">
      <alignment wrapText="1"/>
    </xf>
    <xf numFmtId="0" fontId="39" fillId="0" borderId="23" xfId="0" applyFont="1" applyBorder="1" applyAlignment="1" applyProtection="1">
      <alignment horizontal="center" vertical="center" wrapText="1"/>
      <protection locked="0"/>
    </xf>
    <xf numFmtId="14" fontId="39" fillId="0" borderId="1" xfId="0" applyNumberFormat="1" applyFont="1" applyBorder="1" applyAlignment="1">
      <alignment horizontal="center" vertical="center"/>
    </xf>
    <xf numFmtId="0" fontId="39" fillId="0" borderId="1" xfId="0" applyFont="1" applyBorder="1" applyAlignment="1">
      <alignment horizontal="left" vertical="center" wrapText="1"/>
    </xf>
    <xf numFmtId="2" fontId="39" fillId="0" borderId="1" xfId="0" applyNumberFormat="1" applyFont="1" applyBorder="1" applyAlignment="1" applyProtection="1">
      <alignment horizontal="center" vertical="center"/>
      <protection locked="0"/>
    </xf>
    <xf numFmtId="9" fontId="39" fillId="0" borderId="1" xfId="0" applyNumberFormat="1" applyFont="1" applyBorder="1" applyAlignment="1" applyProtection="1">
      <alignment horizontal="center" vertical="center"/>
      <protection locked="0"/>
    </xf>
    <xf numFmtId="0" fontId="39" fillId="14" borderId="1" xfId="0" applyFont="1" applyFill="1" applyBorder="1" applyAlignment="1" applyProtection="1">
      <alignment horizontal="center" vertical="center"/>
      <protection locked="0"/>
    </xf>
    <xf numFmtId="0" fontId="39" fillId="0" borderId="1" xfId="0" applyFont="1" applyBorder="1" applyAlignment="1">
      <alignment vertical="center" wrapText="1"/>
    </xf>
    <xf numFmtId="0" fontId="31" fillId="0" borderId="0" xfId="0" applyFont="1" applyAlignment="1">
      <alignment horizontal="center"/>
    </xf>
    <xf numFmtId="0" fontId="45" fillId="20" borderId="31" xfId="0" applyFont="1" applyFill="1" applyBorder="1" applyAlignment="1">
      <alignment horizontal="center" vertical="center" wrapText="1" readingOrder="1"/>
    </xf>
    <xf numFmtId="0" fontId="45" fillId="20" borderId="34" xfId="0" applyFont="1" applyFill="1" applyBorder="1" applyAlignment="1">
      <alignment horizontal="center" vertical="center" wrapText="1" readingOrder="1"/>
    </xf>
    <xf numFmtId="0" fontId="45" fillId="20" borderId="32" xfId="0" applyFont="1" applyFill="1" applyBorder="1" applyAlignment="1">
      <alignment horizontal="center" vertical="center" wrapText="1" readingOrder="1"/>
    </xf>
    <xf numFmtId="0" fontId="45" fillId="20" borderId="35" xfId="0" applyFont="1" applyFill="1" applyBorder="1" applyAlignment="1">
      <alignment horizontal="center" vertical="center" wrapText="1" readingOrder="1"/>
    </xf>
    <xf numFmtId="0" fontId="45" fillId="20" borderId="33" xfId="0" applyFont="1" applyFill="1" applyBorder="1" applyAlignment="1">
      <alignment horizontal="center" vertical="center" wrapText="1" readingOrder="1"/>
    </xf>
    <xf numFmtId="0" fontId="45" fillId="20" borderId="0" xfId="0" applyFont="1" applyFill="1" applyAlignment="1">
      <alignment horizontal="center" vertical="center" wrapText="1" readingOrder="1"/>
    </xf>
    <xf numFmtId="0" fontId="45" fillId="18" borderId="33" xfId="0" applyFont="1" applyFill="1" applyBorder="1" applyAlignment="1">
      <alignment horizontal="center" vertical="center" wrapText="1" readingOrder="1"/>
    </xf>
    <xf numFmtId="0" fontId="45" fillId="18" borderId="36" xfId="0" applyFont="1" applyFill="1" applyBorder="1" applyAlignment="1">
      <alignment horizontal="center" vertical="center" wrapText="1" readingOrder="1"/>
    </xf>
    <xf numFmtId="0" fontId="45" fillId="19" borderId="33" xfId="0" applyFont="1" applyFill="1" applyBorder="1" applyAlignment="1">
      <alignment horizontal="center" vertical="center" wrapText="1" readingOrder="1"/>
    </xf>
    <xf numFmtId="0" fontId="45" fillId="19" borderId="36" xfId="0" applyFont="1" applyFill="1" applyBorder="1" applyAlignment="1">
      <alignment horizontal="center" vertical="center" wrapText="1" readingOrder="1"/>
    </xf>
    <xf numFmtId="0" fontId="45" fillId="16" borderId="33" xfId="0" applyFont="1" applyFill="1" applyBorder="1" applyAlignment="1">
      <alignment horizontal="center" vertical="center" wrapText="1" readingOrder="1"/>
    </xf>
    <xf numFmtId="0" fontId="45" fillId="16" borderId="36" xfId="0" applyFont="1" applyFill="1" applyBorder="1" applyAlignment="1">
      <alignment horizontal="center" vertical="center" wrapText="1" readingOrder="1"/>
    </xf>
    <xf numFmtId="0" fontId="45" fillId="15" borderId="33" xfId="0" applyFont="1" applyFill="1" applyBorder="1" applyAlignment="1">
      <alignment horizontal="center" vertical="center" wrapText="1" readingOrder="1"/>
    </xf>
    <xf numFmtId="0" fontId="45" fillId="15" borderId="36" xfId="0" applyFont="1" applyFill="1" applyBorder="1" applyAlignment="1">
      <alignment horizontal="center" vertical="center" wrapText="1" readingOrder="1"/>
    </xf>
    <xf numFmtId="0" fontId="30" fillId="0" borderId="18" xfId="0" applyFont="1" applyBorder="1" applyAlignment="1" applyProtection="1">
      <alignment horizontal="left" vertical="center" wrapText="1"/>
      <protection locked="0"/>
    </xf>
    <xf numFmtId="0" fontId="30" fillId="0" borderId="0" xfId="0" applyFont="1" applyAlignment="1">
      <alignment horizontal="left" vertical="center" wrapText="1"/>
    </xf>
    <xf numFmtId="0" fontId="27" fillId="0" borderId="11" xfId="0" applyFont="1" applyBorder="1" applyAlignment="1">
      <alignment horizontal="center" vertical="center"/>
    </xf>
    <xf numFmtId="0" fontId="27" fillId="0" borderId="9" xfId="0" applyFont="1" applyBorder="1" applyAlignment="1">
      <alignment horizontal="center" vertical="center"/>
    </xf>
    <xf numFmtId="0" fontId="28" fillId="0" borderId="0" xfId="0" applyFont="1" applyAlignment="1">
      <alignment horizontal="left" vertical="top" wrapText="1"/>
    </xf>
    <xf numFmtId="0" fontId="29" fillId="0" borderId="0" xfId="0" applyFont="1" applyAlignment="1">
      <alignment horizontal="left" vertical="top" wrapText="1"/>
    </xf>
    <xf numFmtId="0" fontId="35" fillId="0" borderId="0" xfId="0" applyFont="1" applyAlignment="1">
      <alignment horizontal="center"/>
    </xf>
    <xf numFmtId="0" fontId="30" fillId="0" borderId="0" xfId="0" applyFont="1" applyAlignment="1">
      <alignment horizontal="justify" wrapText="1"/>
    </xf>
    <xf numFmtId="0" fontId="24" fillId="0" borderId="5" xfId="0"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49" fillId="0" borderId="5"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37" fillId="7" borderId="0" xfId="0" applyFont="1" applyFill="1" applyAlignment="1" applyProtection="1">
      <alignment horizontal="center" vertical="center"/>
      <protection locked="0"/>
    </xf>
    <xf numFmtId="0" fontId="37" fillId="7" borderId="10" xfId="0" applyFont="1" applyFill="1" applyBorder="1" applyAlignment="1" applyProtection="1">
      <alignment horizontal="center" vertical="center"/>
      <protection locked="0"/>
    </xf>
    <xf numFmtId="0" fontId="24" fillId="4" borderId="1"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5" borderId="1" xfId="0" applyFont="1" applyFill="1" applyBorder="1" applyAlignment="1" applyProtection="1">
      <alignment horizontal="center" vertical="center"/>
      <protection locked="0"/>
    </xf>
    <xf numFmtId="0" fontId="24" fillId="6" borderId="1" xfId="0" applyFont="1" applyFill="1" applyBorder="1" applyAlignment="1" applyProtection="1">
      <alignment horizontal="center" vertical="center"/>
      <protection locked="0"/>
    </xf>
    <xf numFmtId="0" fontId="24" fillId="11" borderId="1" xfId="0" applyFont="1" applyFill="1" applyBorder="1" applyAlignment="1" applyProtection="1">
      <alignment horizontal="center" vertical="center"/>
      <protection locked="0"/>
    </xf>
    <xf numFmtId="0" fontId="24" fillId="3" borderId="19" xfId="0" applyFont="1" applyFill="1" applyBorder="1" applyAlignment="1" applyProtection="1">
      <alignment horizontal="center" vertical="center"/>
      <protection locked="0"/>
    </xf>
    <xf numFmtId="0" fontId="24" fillId="3" borderId="18" xfId="0" applyFont="1" applyFill="1" applyBorder="1" applyAlignment="1" applyProtection="1">
      <alignment horizontal="center" vertical="center"/>
      <protection locked="0"/>
    </xf>
    <xf numFmtId="0" fontId="24" fillId="3" borderId="20" xfId="0" applyFont="1" applyFill="1" applyBorder="1" applyAlignment="1" applyProtection="1">
      <alignment horizontal="center" vertical="center"/>
      <protection locked="0"/>
    </xf>
    <xf numFmtId="0" fontId="24" fillId="3" borderId="21" xfId="0" applyFont="1" applyFill="1" applyBorder="1" applyAlignment="1" applyProtection="1">
      <alignment horizontal="center" vertical="center"/>
      <protection locked="0"/>
    </xf>
    <xf numFmtId="0" fontId="24" fillId="3" borderId="10" xfId="0" applyFont="1" applyFill="1" applyBorder="1" applyAlignment="1" applyProtection="1">
      <alignment horizontal="center" vertical="center"/>
      <protection locked="0"/>
    </xf>
    <xf numFmtId="0" fontId="24" fillId="3" borderId="22" xfId="0" applyFont="1" applyFill="1" applyBorder="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cellXfs>
  <cellStyles count="17">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5" xr:uid="{00000000-0005-0000-0000-000005000000}"/>
    <cellStyle name="Millares 2 2 2 3" xfId="12" xr:uid="{00000000-0005-0000-0000-000006000000}"/>
    <cellStyle name="Millares 2 2 3" xfId="9" xr:uid="{00000000-0005-0000-0000-000007000000}"/>
    <cellStyle name="Millares 2 2 3 2" xfId="16" xr:uid="{00000000-0005-0000-0000-000008000000}"/>
    <cellStyle name="Millares 2 2 3 3" xfId="13" xr:uid="{00000000-0005-0000-0000-000009000000}"/>
    <cellStyle name="Millares 2 2 4" xfId="14" xr:uid="{00000000-0005-0000-0000-00000A000000}"/>
    <cellStyle name="Millares 2 2 5" xfId="11" xr:uid="{00000000-0005-0000-0000-00000B000000}"/>
    <cellStyle name="Normal" xfId="0" builtinId="0"/>
    <cellStyle name="Normal 2" xfId="2" xr:uid="{00000000-0005-0000-0000-00000D000000}"/>
    <cellStyle name="Normal 3" xfId="5" xr:uid="{00000000-0005-0000-0000-00000E000000}"/>
    <cellStyle name="Normal 4" xfId="3" xr:uid="{00000000-0005-0000-0000-00000F000000}"/>
    <cellStyle name="Porcentaje" xfId="1" builtinId="5"/>
  </cellStyles>
  <dxfs count="184">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theme="5" tint="-0.24994659260841701"/>
        </patternFill>
      </fill>
    </dxf>
    <dxf>
      <fill>
        <patternFill>
          <bgColor theme="5" tint="0.59996337778862885"/>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0000"/>
        </patternFill>
      </fill>
    </dxf>
    <dxf>
      <font>
        <color theme="1"/>
      </font>
      <fill>
        <patternFill>
          <bgColor rgb="FF00B050"/>
        </patternFill>
      </fill>
    </dxf>
    <dxf>
      <font>
        <strike val="0"/>
      </font>
      <fill>
        <patternFill>
          <bgColor rgb="FFFFFF00"/>
        </patternFill>
      </fill>
    </dxf>
    <dxf>
      <fill>
        <patternFill>
          <bgColor rgb="FFFFC000"/>
        </patternFill>
      </fill>
    </dxf>
    <dxf>
      <font>
        <color theme="1"/>
      </font>
      <fill>
        <patternFill>
          <bgColor rgb="FF00B050"/>
        </patternFill>
      </fill>
    </dxf>
    <dxf>
      <fill>
        <patternFill>
          <bgColor rgb="FFFFFF00"/>
        </patternFill>
      </fill>
    </dxf>
    <dxf>
      <fill>
        <patternFill>
          <bgColor theme="5" tint="0.59996337778862885"/>
        </patternFill>
      </fill>
    </dxf>
    <dxf>
      <fill>
        <patternFill>
          <bgColor rgb="FF92D050"/>
        </patternFill>
      </fill>
    </dxf>
    <dxf>
      <fill>
        <patternFill>
          <bgColor theme="5" tint="-0.24994659260841701"/>
        </patternFill>
      </fill>
    </dxf>
    <dxf>
      <fill>
        <patternFill>
          <bgColor rgb="FF92D050"/>
        </patternFill>
      </fill>
    </dxf>
    <dxf>
      <fill>
        <patternFill>
          <bgColor rgb="FFFF0000"/>
        </patternFill>
      </fill>
    </dxf>
    <dxf>
      <fill>
        <patternFill>
          <bgColor rgb="FFFFFF00"/>
        </patternFill>
      </fill>
    </dxf>
    <dxf>
      <font>
        <b val="0"/>
        <i val="0"/>
        <strike val="0"/>
        <condense val="0"/>
        <extend val="0"/>
        <outline val="0"/>
        <shadow val="0"/>
        <u val="none"/>
        <vertAlign val="baseline"/>
        <sz val="11"/>
        <color theme="1"/>
        <name val="Arial Narrow"/>
        <scheme val="none"/>
      </font>
    </dxf>
    <dxf>
      <font>
        <b val="0"/>
        <i val="0"/>
        <strike val="0"/>
        <condense val="0"/>
        <extend val="0"/>
        <outline val="0"/>
        <shadow val="0"/>
        <u val="none"/>
        <vertAlign val="baseline"/>
        <sz val="11"/>
        <color theme="1"/>
        <name val="Arial Narrow"/>
        <scheme val="none"/>
      </font>
    </dxf>
  </dxfs>
  <tableStyles count="0" defaultTableStyle="TableStyleMedium2" defaultPivotStyle="PivotStyleLight16"/>
  <colors>
    <mruColors>
      <color rgb="FFFF9900"/>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1976005</xdr:colOff>
      <xdr:row>46</xdr:row>
      <xdr:rowOff>1333500</xdr:rowOff>
    </xdr:from>
    <xdr:to>
      <xdr:col>3</xdr:col>
      <xdr:colOff>2309380</xdr:colOff>
      <xdr:row>46</xdr:row>
      <xdr:rowOff>1476375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5760028" y="20548023"/>
          <a:ext cx="333375" cy="142875"/>
        </a:xfrm>
        <a:prstGeom prst="rect">
          <a:avLst/>
        </a:prstGeom>
        <a:solidFill>
          <a:srgbClr val="EE5612"/>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2734541</xdr:colOff>
      <xdr:row>46</xdr:row>
      <xdr:rowOff>444212</xdr:rowOff>
    </xdr:from>
    <xdr:to>
      <xdr:col>3</xdr:col>
      <xdr:colOff>3067916</xdr:colOff>
      <xdr:row>46</xdr:row>
      <xdr:rowOff>587087</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518564" y="19199803"/>
          <a:ext cx="333375" cy="142875"/>
        </a:xfrm>
        <a:prstGeom prst="rect">
          <a:avLst/>
        </a:prstGeom>
        <a:solidFill>
          <a:srgbClr val="FF7C8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806161</xdr:colOff>
      <xdr:row>46</xdr:row>
      <xdr:rowOff>1694584</xdr:rowOff>
    </xdr:from>
    <xdr:to>
      <xdr:col>3</xdr:col>
      <xdr:colOff>1139536</xdr:colOff>
      <xdr:row>46</xdr:row>
      <xdr:rowOff>1837459</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4590184" y="20909107"/>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2658340</xdr:colOff>
      <xdr:row>46</xdr:row>
      <xdr:rowOff>2094634</xdr:rowOff>
    </xdr:from>
    <xdr:to>
      <xdr:col>3</xdr:col>
      <xdr:colOff>2991715</xdr:colOff>
      <xdr:row>46</xdr:row>
      <xdr:rowOff>2237509</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442363" y="21309157"/>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twoCellAnchor>
    <xdr:from>
      <xdr:col>3</xdr:col>
      <xdr:colOff>2208068</xdr:colOff>
      <xdr:row>46</xdr:row>
      <xdr:rowOff>900544</xdr:rowOff>
    </xdr:from>
    <xdr:to>
      <xdr:col>3</xdr:col>
      <xdr:colOff>2541443</xdr:colOff>
      <xdr:row>46</xdr:row>
      <xdr:rowOff>1043419</xdr:rowOff>
    </xdr:to>
    <xdr:sp macro="" textlink="">
      <xdr:nvSpPr>
        <xdr:cNvPr id="6" name="CuadroTexto 5">
          <a:extLst>
            <a:ext uri="{FF2B5EF4-FFF2-40B4-BE49-F238E27FC236}">
              <a16:creationId xmlns:a16="http://schemas.microsoft.com/office/drawing/2014/main" id="{8932FE29-D44F-4648-9A0D-38EBB173AAF7}"/>
            </a:ext>
          </a:extLst>
        </xdr:cNvPr>
        <xdr:cNvSpPr txBox="1"/>
      </xdr:nvSpPr>
      <xdr:spPr>
        <a:xfrm>
          <a:off x="5992091" y="20115067"/>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787978</xdr:colOff>
      <xdr:row>46</xdr:row>
      <xdr:rowOff>2528454</xdr:rowOff>
    </xdr:from>
    <xdr:to>
      <xdr:col>3</xdr:col>
      <xdr:colOff>1121353</xdr:colOff>
      <xdr:row>46</xdr:row>
      <xdr:rowOff>2671329</xdr:rowOff>
    </xdr:to>
    <xdr:sp macro="" textlink="">
      <xdr:nvSpPr>
        <xdr:cNvPr id="7" name="CuadroTexto 6">
          <a:extLst>
            <a:ext uri="{FF2B5EF4-FFF2-40B4-BE49-F238E27FC236}">
              <a16:creationId xmlns:a16="http://schemas.microsoft.com/office/drawing/2014/main" id="{7A96FE2D-D892-425B-8EA4-7EA7577A5DC8}"/>
            </a:ext>
          </a:extLst>
        </xdr:cNvPr>
        <xdr:cNvSpPr txBox="1"/>
      </xdr:nvSpPr>
      <xdr:spPr>
        <a:xfrm>
          <a:off x="4572001" y="21742977"/>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rigen_Interno" displayName="Origen_Interno" ref="I1:I11" totalsRowShown="0" headerRowDxfId="183">
  <autoFilter ref="I1:I11" xr:uid="{00000000-0009-0000-0100-000001000000}"/>
  <tableColumns count="1">
    <tableColumn id="1" xr3:uid="{00000000-0010-0000-0000-000001000000}" name="Origen_Intern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rigen_Externo" displayName="Origen_Externo" ref="J1:J7" totalsRowShown="0" headerRowDxfId="182">
  <autoFilter ref="J1:J7" xr:uid="{00000000-0009-0000-0100-000002000000}"/>
  <tableColumns count="1">
    <tableColumn id="1" xr3:uid="{00000000-0010-0000-0100-000001000000}" name="Origen_Extern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6"/>
  <sheetViews>
    <sheetView showGridLines="0" topLeftCell="A3" zoomScale="110" zoomScaleNormal="110" workbookViewId="0">
      <selection activeCell="F3" sqref="F3"/>
    </sheetView>
  </sheetViews>
  <sheetFormatPr baseColWidth="10" defaultColWidth="11.42578125" defaultRowHeight="15.75" x14ac:dyDescent="0.25"/>
  <cols>
    <col min="1" max="2" width="11.42578125" style="141"/>
    <col min="3" max="3" width="33.85546875" style="141" customWidth="1"/>
    <col min="4" max="4" width="60.42578125" style="141" customWidth="1"/>
    <col min="5" max="5" width="17" style="141" customWidth="1"/>
    <col min="6" max="16384" width="11.42578125" style="141"/>
  </cols>
  <sheetData>
    <row r="1" spans="2:12" ht="16.5" thickBot="1" x14ac:dyDescent="0.3"/>
    <row r="2" spans="2:12" ht="24.6" customHeight="1" x14ac:dyDescent="0.25">
      <c r="B2" s="168"/>
      <c r="C2" s="302" t="s">
        <v>0</v>
      </c>
      <c r="D2" s="302"/>
      <c r="E2" s="170" t="s">
        <v>491</v>
      </c>
    </row>
    <row r="3" spans="2:12" ht="24.6" customHeight="1" thickBot="1" x14ac:dyDescent="0.3">
      <c r="B3" s="169"/>
      <c r="C3" s="303"/>
      <c r="D3" s="303"/>
      <c r="E3" s="194" t="s">
        <v>1</v>
      </c>
    </row>
    <row r="4" spans="2:12" x14ac:dyDescent="0.25">
      <c r="B4" s="157"/>
      <c r="C4" s="158"/>
      <c r="D4" s="158"/>
      <c r="E4" s="159"/>
    </row>
    <row r="5" spans="2:12" ht="16.5" x14ac:dyDescent="0.3">
      <c r="B5" s="161" t="s">
        <v>2</v>
      </c>
      <c r="E5" s="153"/>
    </row>
    <row r="6" spans="2:12" ht="16.5" x14ac:dyDescent="0.3">
      <c r="B6" s="160" t="s">
        <v>3</v>
      </c>
      <c r="E6" s="153"/>
    </row>
    <row r="7" spans="2:12" ht="16.5" x14ac:dyDescent="0.3">
      <c r="B7" s="160" t="s">
        <v>4</v>
      </c>
      <c r="E7" s="153"/>
    </row>
    <row r="8" spans="2:12" x14ac:dyDescent="0.25">
      <c r="B8" s="152"/>
      <c r="E8" s="153"/>
    </row>
    <row r="9" spans="2:12" x14ac:dyDescent="0.25">
      <c r="B9" s="152"/>
      <c r="E9" s="153"/>
    </row>
    <row r="10" spans="2:12" ht="16.5" x14ac:dyDescent="0.3">
      <c r="B10" s="160"/>
      <c r="C10" s="285" t="s">
        <v>5</v>
      </c>
      <c r="D10" s="285"/>
      <c r="E10" s="153"/>
    </row>
    <row r="11" spans="2:12" ht="16.5" x14ac:dyDescent="0.3">
      <c r="B11" s="160"/>
      <c r="C11" s="162"/>
      <c r="D11" s="162"/>
      <c r="E11" s="153"/>
      <c r="F11" s="304"/>
      <c r="G11" s="304"/>
      <c r="H11" s="304"/>
      <c r="I11" s="304"/>
      <c r="J11" s="304"/>
      <c r="K11" s="304"/>
      <c r="L11" s="304"/>
    </row>
    <row r="12" spans="2:12" ht="16.5" x14ac:dyDescent="0.3">
      <c r="B12" s="160"/>
      <c r="C12" s="163" t="s">
        <v>6</v>
      </c>
      <c r="D12" s="163" t="s">
        <v>7</v>
      </c>
      <c r="E12" s="153"/>
      <c r="F12" s="304"/>
      <c r="G12" s="304"/>
      <c r="H12" s="304"/>
      <c r="I12" s="304"/>
      <c r="J12" s="304"/>
      <c r="K12" s="304"/>
      <c r="L12" s="304"/>
    </row>
    <row r="13" spans="2:12" ht="16.5" x14ac:dyDescent="0.3">
      <c r="B13" s="160"/>
      <c r="C13" s="190" t="s">
        <v>8</v>
      </c>
      <c r="D13" s="176" t="s">
        <v>9</v>
      </c>
      <c r="E13" s="153"/>
      <c r="F13" s="188"/>
      <c r="G13" s="188"/>
      <c r="H13" s="188"/>
      <c r="I13" s="188"/>
      <c r="J13" s="188"/>
      <c r="K13" s="188"/>
      <c r="L13" s="188"/>
    </row>
    <row r="14" spans="2:12" ht="115.5" x14ac:dyDescent="0.3">
      <c r="B14" s="160"/>
      <c r="C14" s="164" t="s">
        <v>10</v>
      </c>
      <c r="D14" s="176" t="s">
        <v>11</v>
      </c>
      <c r="E14" s="153"/>
      <c r="F14" s="304"/>
      <c r="G14" s="304"/>
      <c r="H14" s="304"/>
      <c r="I14" s="304"/>
      <c r="J14" s="304"/>
      <c r="K14" s="304"/>
      <c r="L14" s="304"/>
    </row>
    <row r="15" spans="2:12" ht="16.5" x14ac:dyDescent="0.3">
      <c r="B15" s="160"/>
      <c r="C15" s="164" t="s">
        <v>12</v>
      </c>
      <c r="D15" s="176" t="s">
        <v>13</v>
      </c>
      <c r="E15" s="153"/>
      <c r="F15" s="304"/>
      <c r="G15" s="304"/>
      <c r="H15" s="304"/>
      <c r="I15" s="304"/>
      <c r="J15" s="304"/>
      <c r="K15" s="304"/>
      <c r="L15" s="304"/>
    </row>
    <row r="16" spans="2:12" ht="16.5" x14ac:dyDescent="0.3">
      <c r="B16" s="160"/>
      <c r="C16" s="164" t="s">
        <v>14</v>
      </c>
      <c r="D16" s="176" t="s">
        <v>15</v>
      </c>
      <c r="E16" s="153"/>
      <c r="F16" s="305"/>
      <c r="G16" s="305"/>
      <c r="H16" s="305"/>
      <c r="I16" s="305"/>
      <c r="J16" s="305"/>
      <c r="K16" s="305"/>
      <c r="L16" s="305"/>
    </row>
    <row r="17" spans="2:12" ht="15.75" customHeight="1" x14ac:dyDescent="0.3">
      <c r="B17" s="160"/>
      <c r="C17" s="164" t="s">
        <v>16</v>
      </c>
      <c r="D17" s="176" t="s">
        <v>17</v>
      </c>
      <c r="E17" s="153"/>
      <c r="F17" s="305"/>
      <c r="G17" s="305"/>
      <c r="H17" s="305"/>
      <c r="I17" s="305"/>
      <c r="J17" s="305"/>
      <c r="K17" s="305"/>
      <c r="L17" s="305"/>
    </row>
    <row r="18" spans="2:12" ht="49.5" x14ac:dyDescent="0.3">
      <c r="B18" s="160"/>
      <c r="C18" s="164" t="s">
        <v>18</v>
      </c>
      <c r="D18" s="176" t="s">
        <v>19</v>
      </c>
      <c r="E18" s="153"/>
      <c r="F18" s="304"/>
      <c r="G18" s="304"/>
      <c r="H18" s="304"/>
      <c r="I18" s="304"/>
      <c r="J18" s="304"/>
      <c r="K18" s="304"/>
      <c r="L18" s="304"/>
    </row>
    <row r="19" spans="2:12" ht="16.5" x14ac:dyDescent="0.3">
      <c r="B19" s="160"/>
      <c r="C19" s="162"/>
      <c r="D19" s="162"/>
      <c r="E19" s="153"/>
      <c r="F19" s="304"/>
      <c r="G19" s="304"/>
      <c r="H19" s="304"/>
      <c r="I19" s="304"/>
      <c r="J19" s="304"/>
      <c r="K19" s="304"/>
      <c r="L19" s="304"/>
    </row>
    <row r="20" spans="2:12" ht="16.5" x14ac:dyDescent="0.3">
      <c r="B20" s="160"/>
      <c r="C20" s="285" t="s">
        <v>20</v>
      </c>
      <c r="D20" s="285"/>
      <c r="E20" s="153"/>
      <c r="F20" s="304"/>
      <c r="G20" s="304"/>
      <c r="H20" s="304"/>
      <c r="I20" s="304"/>
      <c r="J20" s="304"/>
      <c r="K20" s="304"/>
      <c r="L20" s="304"/>
    </row>
    <row r="21" spans="2:12" ht="16.5" x14ac:dyDescent="0.3">
      <c r="B21" s="160"/>
      <c r="C21" s="162"/>
      <c r="D21" s="162"/>
      <c r="E21" s="153"/>
      <c r="F21" s="304"/>
      <c r="G21" s="304"/>
      <c r="H21" s="304"/>
      <c r="I21" s="304"/>
      <c r="J21" s="304"/>
      <c r="K21" s="304"/>
      <c r="L21" s="304"/>
    </row>
    <row r="22" spans="2:12" ht="16.5" x14ac:dyDescent="0.3">
      <c r="B22" s="160"/>
      <c r="C22" s="163" t="s">
        <v>6</v>
      </c>
      <c r="D22" s="163" t="s">
        <v>7</v>
      </c>
      <c r="E22" s="153"/>
      <c r="F22" s="304"/>
      <c r="G22" s="304"/>
      <c r="H22" s="304"/>
      <c r="I22" s="304"/>
      <c r="J22" s="304"/>
      <c r="K22" s="304"/>
      <c r="L22" s="304"/>
    </row>
    <row r="23" spans="2:12" ht="66" x14ac:dyDescent="0.3">
      <c r="B23" s="160"/>
      <c r="C23" s="164" t="s">
        <v>21</v>
      </c>
      <c r="D23" s="176" t="s">
        <v>22</v>
      </c>
      <c r="E23" s="153"/>
      <c r="F23" s="304"/>
      <c r="G23" s="304"/>
      <c r="H23" s="304"/>
      <c r="I23" s="304"/>
      <c r="J23" s="304"/>
      <c r="K23" s="304"/>
      <c r="L23" s="304"/>
    </row>
    <row r="24" spans="2:12" ht="33" x14ac:dyDescent="0.3">
      <c r="B24" s="160"/>
      <c r="C24" s="164" t="s">
        <v>23</v>
      </c>
      <c r="D24" s="176" t="s">
        <v>24</v>
      </c>
      <c r="E24" s="153"/>
      <c r="F24" s="304"/>
      <c r="G24" s="304"/>
      <c r="H24" s="304"/>
      <c r="I24" s="304"/>
      <c r="J24" s="304"/>
      <c r="K24" s="304"/>
      <c r="L24" s="304"/>
    </row>
    <row r="25" spans="2:12" ht="16.5" x14ac:dyDescent="0.3">
      <c r="B25" s="160"/>
      <c r="C25" s="164" t="s">
        <v>25</v>
      </c>
      <c r="D25" s="176" t="s">
        <v>17</v>
      </c>
      <c r="E25" s="153"/>
      <c r="F25" s="188"/>
      <c r="G25" s="188"/>
      <c r="H25" s="188"/>
      <c r="I25" s="188"/>
      <c r="J25" s="188"/>
      <c r="K25" s="188"/>
      <c r="L25" s="188"/>
    </row>
    <row r="26" spans="2:12" ht="36" customHeight="1" x14ac:dyDescent="0.3">
      <c r="B26" s="160"/>
      <c r="C26" s="164" t="s">
        <v>25</v>
      </c>
      <c r="D26" s="176" t="s">
        <v>26</v>
      </c>
      <c r="E26" s="153"/>
      <c r="F26" s="188"/>
      <c r="G26" s="188"/>
      <c r="H26" s="188"/>
      <c r="I26" s="188"/>
      <c r="J26" s="188"/>
      <c r="K26" s="188"/>
      <c r="L26" s="188"/>
    </row>
    <row r="27" spans="2:12" ht="49.5" x14ac:dyDescent="0.3">
      <c r="B27" s="160"/>
      <c r="C27" s="164" t="s">
        <v>27</v>
      </c>
      <c r="D27" s="176" t="s">
        <v>28</v>
      </c>
      <c r="E27" s="153"/>
      <c r="F27" s="305"/>
      <c r="G27" s="305"/>
      <c r="H27" s="305"/>
      <c r="I27" s="305"/>
      <c r="J27" s="305"/>
      <c r="K27" s="305"/>
      <c r="L27" s="305"/>
    </row>
    <row r="28" spans="2:12" ht="66" x14ac:dyDescent="0.3">
      <c r="B28" s="160"/>
      <c r="C28" s="164" t="s">
        <v>29</v>
      </c>
      <c r="D28" s="176" t="s">
        <v>30</v>
      </c>
      <c r="E28" s="153"/>
      <c r="F28" s="305"/>
      <c r="G28" s="305"/>
      <c r="H28" s="305"/>
      <c r="I28" s="305"/>
      <c r="J28" s="305"/>
      <c r="K28" s="305"/>
      <c r="L28" s="305"/>
    </row>
    <row r="29" spans="2:12" ht="66" x14ac:dyDescent="0.3">
      <c r="B29" s="160"/>
      <c r="C29" s="164" t="s">
        <v>31</v>
      </c>
      <c r="D29" s="176" t="s">
        <v>32</v>
      </c>
      <c r="E29" s="153"/>
      <c r="F29" s="305"/>
      <c r="G29" s="305"/>
      <c r="H29" s="305"/>
      <c r="I29" s="305"/>
      <c r="J29" s="305"/>
      <c r="K29" s="305"/>
      <c r="L29" s="305"/>
    </row>
    <row r="30" spans="2:12" ht="33" x14ac:dyDescent="0.3">
      <c r="B30" s="160"/>
      <c r="C30" s="164" t="s">
        <v>33</v>
      </c>
      <c r="D30" s="176" t="s">
        <v>34</v>
      </c>
      <c r="E30" s="153"/>
      <c r="F30" s="305"/>
      <c r="G30" s="305"/>
      <c r="H30" s="305"/>
      <c r="I30" s="305"/>
      <c r="J30" s="305"/>
      <c r="K30" s="305"/>
      <c r="L30" s="305"/>
    </row>
    <row r="31" spans="2:12" ht="33" x14ac:dyDescent="0.3">
      <c r="B31" s="160"/>
      <c r="C31" s="164" t="s">
        <v>35</v>
      </c>
      <c r="D31" s="176" t="s">
        <v>36</v>
      </c>
      <c r="E31" s="153"/>
      <c r="F31" s="305"/>
      <c r="G31" s="305"/>
      <c r="H31" s="305"/>
      <c r="I31" s="305"/>
      <c r="J31" s="305"/>
      <c r="K31" s="305"/>
      <c r="L31" s="305"/>
    </row>
    <row r="32" spans="2:12" ht="42.75" customHeight="1" x14ac:dyDescent="0.3">
      <c r="B32" s="160"/>
      <c r="C32" s="164" t="s">
        <v>37</v>
      </c>
      <c r="D32" s="176" t="s">
        <v>38</v>
      </c>
      <c r="E32" s="153"/>
      <c r="F32" s="142"/>
      <c r="G32" s="142"/>
      <c r="H32" s="142"/>
      <c r="I32" s="142"/>
      <c r="J32" s="142"/>
      <c r="K32" s="142"/>
      <c r="L32" s="142"/>
    </row>
    <row r="33" spans="2:5" ht="48" customHeight="1" x14ac:dyDescent="0.3">
      <c r="B33" s="160"/>
      <c r="C33" s="164" t="s">
        <v>39</v>
      </c>
      <c r="D33" s="176" t="s">
        <v>40</v>
      </c>
      <c r="E33" s="153"/>
    </row>
    <row r="34" spans="2:5" ht="48" customHeight="1" x14ac:dyDescent="0.3">
      <c r="B34" s="160"/>
      <c r="C34" s="164" t="s">
        <v>41</v>
      </c>
      <c r="D34" s="176" t="s">
        <v>40</v>
      </c>
      <c r="E34" s="153"/>
    </row>
    <row r="35" spans="2:5" ht="16.5" x14ac:dyDescent="0.3">
      <c r="B35" s="160"/>
      <c r="C35" s="165"/>
      <c r="D35" s="166"/>
      <c r="E35" s="153"/>
    </row>
    <row r="36" spans="2:5" ht="16.5" x14ac:dyDescent="0.3">
      <c r="B36" s="160"/>
      <c r="C36" s="285" t="s">
        <v>42</v>
      </c>
      <c r="D36" s="285"/>
      <c r="E36" s="153"/>
    </row>
    <row r="37" spans="2:5" ht="26.25" customHeight="1" x14ac:dyDescent="0.3">
      <c r="B37" s="160"/>
      <c r="C37" s="307" t="s">
        <v>43</v>
      </c>
      <c r="D37" s="307"/>
      <c r="E37" s="153"/>
    </row>
    <row r="38" spans="2:5" ht="32.25" customHeight="1" x14ac:dyDescent="0.3">
      <c r="B38" s="160"/>
      <c r="C38" s="307"/>
      <c r="D38" s="307"/>
      <c r="E38" s="153"/>
    </row>
    <row r="39" spans="2:5" ht="16.5" x14ac:dyDescent="0.3">
      <c r="B39" s="160"/>
      <c r="C39" s="165"/>
      <c r="D39" s="166"/>
      <c r="E39" s="153"/>
    </row>
    <row r="40" spans="2:5" ht="16.5" x14ac:dyDescent="0.3">
      <c r="B40" s="160"/>
      <c r="C40" s="163" t="s">
        <v>6</v>
      </c>
      <c r="D40" s="163" t="s">
        <v>7</v>
      </c>
      <c r="E40" s="153"/>
    </row>
    <row r="41" spans="2:5" ht="66" x14ac:dyDescent="0.3">
      <c r="B41" s="160"/>
      <c r="C41" s="164" t="s">
        <v>44</v>
      </c>
      <c r="D41" s="176" t="s">
        <v>45</v>
      </c>
      <c r="E41" s="153"/>
    </row>
    <row r="42" spans="2:5" ht="66" x14ac:dyDescent="0.3">
      <c r="B42" s="160"/>
      <c r="C42" s="164" t="s">
        <v>46</v>
      </c>
      <c r="D42" s="176" t="s">
        <v>47</v>
      </c>
      <c r="E42" s="153"/>
    </row>
    <row r="43" spans="2:5" ht="49.5" x14ac:dyDescent="0.3">
      <c r="B43" s="160"/>
      <c r="C43" s="164" t="s">
        <v>48</v>
      </c>
      <c r="D43" s="176" t="s">
        <v>49</v>
      </c>
      <c r="E43" s="153"/>
    </row>
    <row r="44" spans="2:5" ht="82.5" customHeight="1" x14ac:dyDescent="0.3">
      <c r="B44" s="160"/>
      <c r="C44" s="164" t="s">
        <v>50</v>
      </c>
      <c r="D44" s="176" t="s">
        <v>51</v>
      </c>
      <c r="E44" s="153"/>
    </row>
    <row r="45" spans="2:5" ht="49.5" x14ac:dyDescent="0.3">
      <c r="B45" s="160"/>
      <c r="C45" s="164" t="s">
        <v>52</v>
      </c>
      <c r="D45" s="176" t="s">
        <v>53</v>
      </c>
      <c r="E45" s="153"/>
    </row>
    <row r="46" spans="2:5" ht="33" x14ac:dyDescent="0.3">
      <c r="B46" s="160"/>
      <c r="C46" s="164" t="s">
        <v>54</v>
      </c>
      <c r="D46" s="176" t="s">
        <v>55</v>
      </c>
      <c r="E46" s="153"/>
    </row>
    <row r="47" spans="2:5" ht="246.75" customHeight="1" x14ac:dyDescent="0.3">
      <c r="B47" s="160"/>
      <c r="C47" s="164" t="s">
        <v>56</v>
      </c>
      <c r="D47" s="191" t="s">
        <v>57</v>
      </c>
      <c r="E47" s="153"/>
    </row>
    <row r="48" spans="2:5" ht="16.5" x14ac:dyDescent="0.3">
      <c r="B48" s="160"/>
      <c r="C48" s="162"/>
      <c r="D48" s="162"/>
      <c r="E48" s="153"/>
    </row>
    <row r="49" spans="2:5" ht="16.5" x14ac:dyDescent="0.3">
      <c r="B49" s="160"/>
      <c r="C49" s="306" t="s">
        <v>58</v>
      </c>
      <c r="D49" s="306"/>
      <c r="E49" s="153"/>
    </row>
    <row r="50" spans="2:5" ht="16.5" x14ac:dyDescent="0.3">
      <c r="B50" s="160"/>
      <c r="C50" s="171"/>
      <c r="D50" s="171"/>
      <c r="E50" s="153"/>
    </row>
    <row r="51" spans="2:5" ht="42" customHeight="1" x14ac:dyDescent="0.3">
      <c r="B51" s="160"/>
      <c r="C51" s="301" t="s">
        <v>59</v>
      </c>
      <c r="D51" s="301"/>
      <c r="E51" s="153"/>
    </row>
    <row r="52" spans="2:5" ht="15" customHeight="1" x14ac:dyDescent="0.3">
      <c r="B52" s="160"/>
      <c r="C52" s="175"/>
      <c r="D52" s="175"/>
      <c r="E52" s="153"/>
    </row>
    <row r="53" spans="2:5" ht="16.5" x14ac:dyDescent="0.3">
      <c r="B53" s="160"/>
      <c r="C53" s="163" t="s">
        <v>6</v>
      </c>
      <c r="D53" s="163" t="s">
        <v>7</v>
      </c>
      <c r="E53" s="153"/>
    </row>
    <row r="54" spans="2:5" ht="49.5" x14ac:dyDescent="0.3">
      <c r="B54" s="160"/>
      <c r="C54" s="193" t="s">
        <v>60</v>
      </c>
      <c r="D54" s="178" t="s">
        <v>61</v>
      </c>
      <c r="E54" s="153"/>
    </row>
    <row r="55" spans="2:5" ht="40.5" customHeight="1" x14ac:dyDescent="0.3">
      <c r="B55" s="160"/>
      <c r="C55" s="193" t="s">
        <v>62</v>
      </c>
      <c r="D55" s="176" t="s">
        <v>63</v>
      </c>
      <c r="E55" s="153"/>
    </row>
    <row r="56" spans="2:5" ht="40.5" customHeight="1" x14ac:dyDescent="0.3">
      <c r="B56" s="160"/>
      <c r="C56" s="193" t="s">
        <v>64</v>
      </c>
      <c r="D56" s="176" t="s">
        <v>65</v>
      </c>
      <c r="E56" s="153"/>
    </row>
    <row r="57" spans="2:5" ht="78.75" customHeight="1" x14ac:dyDescent="0.3">
      <c r="B57" s="160"/>
      <c r="C57" s="177" t="s">
        <v>66</v>
      </c>
      <c r="D57" s="178" t="s">
        <v>67</v>
      </c>
      <c r="E57" s="153"/>
    </row>
    <row r="58" spans="2:5" ht="135" customHeight="1" x14ac:dyDescent="0.3">
      <c r="B58" s="160"/>
      <c r="C58" s="193" t="s">
        <v>68</v>
      </c>
      <c r="D58" s="176" t="s">
        <v>69</v>
      </c>
      <c r="E58" s="153"/>
    </row>
    <row r="59" spans="2:5" ht="241.5" customHeight="1" x14ac:dyDescent="0.3">
      <c r="B59" s="160"/>
      <c r="C59" s="164" t="s">
        <v>70</v>
      </c>
      <c r="D59" s="178" t="s">
        <v>71</v>
      </c>
      <c r="E59" s="153"/>
    </row>
    <row r="60" spans="2:5" ht="92.25" customHeight="1" x14ac:dyDescent="0.3">
      <c r="B60" s="160"/>
      <c r="C60" s="164" t="s">
        <v>72</v>
      </c>
      <c r="D60" s="178" t="s">
        <v>73</v>
      </c>
      <c r="E60" s="153"/>
    </row>
    <row r="61" spans="2:5" ht="33" x14ac:dyDescent="0.3">
      <c r="B61" s="160"/>
      <c r="C61" s="164" t="s">
        <v>74</v>
      </c>
      <c r="D61" s="176" t="s">
        <v>75</v>
      </c>
      <c r="E61" s="153"/>
    </row>
    <row r="62" spans="2:5" ht="69" customHeight="1" x14ac:dyDescent="0.3">
      <c r="B62" s="160"/>
      <c r="C62" s="164" t="s">
        <v>76</v>
      </c>
      <c r="D62" s="189" t="s">
        <v>77</v>
      </c>
      <c r="E62" s="153"/>
    </row>
    <row r="63" spans="2:5" ht="12.75" customHeight="1" x14ac:dyDescent="0.3">
      <c r="B63" s="160"/>
      <c r="C63" s="300"/>
      <c r="D63" s="300"/>
      <c r="E63" s="153"/>
    </row>
    <row r="64" spans="2:5" x14ac:dyDescent="0.25">
      <c r="B64" s="152"/>
      <c r="E64" s="153"/>
    </row>
    <row r="65" spans="2:5" ht="16.5" x14ac:dyDescent="0.3">
      <c r="B65" s="160" t="s">
        <v>78</v>
      </c>
      <c r="E65" s="153"/>
    </row>
    <row r="66" spans="2:5" ht="16.5" thickBot="1" x14ac:dyDescent="0.3">
      <c r="B66" s="154"/>
      <c r="C66" s="155"/>
      <c r="D66" s="155"/>
      <c r="E66" s="156"/>
    </row>
  </sheetData>
  <mergeCells count="26">
    <mergeCell ref="F17:L17"/>
    <mergeCell ref="F18:L18"/>
    <mergeCell ref="F19:L19"/>
    <mergeCell ref="C37:D38"/>
    <mergeCell ref="F23:L23"/>
    <mergeCell ref="F24:L24"/>
    <mergeCell ref="F27:L27"/>
    <mergeCell ref="F28:L28"/>
    <mergeCell ref="F29:L29"/>
    <mergeCell ref="F30:L30"/>
    <mergeCell ref="C63:D63"/>
    <mergeCell ref="C51:D51"/>
    <mergeCell ref="C2:D3"/>
    <mergeCell ref="F20:L20"/>
    <mergeCell ref="F21:L21"/>
    <mergeCell ref="F22:L22"/>
    <mergeCell ref="F11:L11"/>
    <mergeCell ref="F12:L12"/>
    <mergeCell ref="F14:L14"/>
    <mergeCell ref="F15:L15"/>
    <mergeCell ref="F16:L16"/>
    <mergeCell ref="C49:D49"/>
    <mergeCell ref="F31:L31"/>
    <mergeCell ref="C20:D20"/>
    <mergeCell ref="C10:D10"/>
    <mergeCell ref="C36:D3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N45"/>
  <sheetViews>
    <sheetView topLeftCell="A2" zoomScaleNormal="100" workbookViewId="0">
      <pane xSplit="4" ySplit="1" topLeftCell="E4" activePane="bottomRight" state="frozen"/>
      <selection pane="topRight" activeCell="E2" sqref="E2"/>
      <selection pane="bottomLeft" activeCell="A3" sqref="A3"/>
      <selection pane="bottomRight" activeCell="AH9" sqref="AH9"/>
    </sheetView>
  </sheetViews>
  <sheetFormatPr baseColWidth="10" defaultColWidth="20.140625" defaultRowHeight="39.950000000000003" customHeight="1" outlineLevelCol="1" x14ac:dyDescent="0.2"/>
  <cols>
    <col min="1" max="1" width="4.140625" style="138" customWidth="1"/>
    <col min="2" max="6" width="20.140625" style="138"/>
    <col min="7" max="7" width="26.42578125" style="138" customWidth="1"/>
    <col min="8" max="8" width="20.140625" style="138"/>
    <col min="9" max="9" width="20.140625" style="140"/>
    <col min="10" max="10" width="20.140625" style="205"/>
    <col min="11" max="18" width="20.140625" style="138"/>
    <col min="19" max="24" width="20.140625" style="139" customWidth="1"/>
    <col min="25" max="25" width="69.5703125" style="139" customWidth="1"/>
    <col min="26" max="26" width="20.140625" style="139" customWidth="1"/>
    <col min="27" max="27" width="20.140625" style="227" customWidth="1"/>
    <col min="28" max="33" width="20.140625" style="139"/>
    <col min="34" max="34" width="32.28515625" style="139" customWidth="1"/>
    <col min="35" max="36" width="20.140625" style="139"/>
    <col min="37" max="51" width="0" style="139" hidden="1" customWidth="1" outlineLevel="1"/>
    <col min="52" max="52" width="44" style="139" hidden="1" customWidth="1" outlineLevel="1"/>
    <col min="53" max="53" width="0" style="139" hidden="1"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6" ht="18.75" customHeight="1" x14ac:dyDescent="0.25">
      <c r="B1" s="317" t="s">
        <v>5</v>
      </c>
      <c r="C1" s="317"/>
      <c r="D1" s="317"/>
      <c r="E1" s="317"/>
      <c r="F1" s="317"/>
      <c r="G1" s="317"/>
      <c r="H1" s="321" t="s">
        <v>20</v>
      </c>
      <c r="I1" s="322"/>
      <c r="J1" s="322"/>
      <c r="K1" s="322"/>
      <c r="L1" s="322"/>
      <c r="M1" s="322"/>
      <c r="N1" s="322"/>
      <c r="O1" s="322"/>
      <c r="P1" s="322"/>
      <c r="Q1" s="322"/>
      <c r="R1" s="323"/>
      <c r="S1" s="316" t="s">
        <v>42</v>
      </c>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W1" s="316"/>
      <c r="AX1" s="316"/>
      <c r="AY1" s="316"/>
      <c r="AZ1" s="316"/>
      <c r="BA1" s="316"/>
      <c r="BB1" s="314"/>
      <c r="BC1" s="314"/>
      <c r="BD1" s="314"/>
      <c r="BE1" s="314"/>
      <c r="BF1" s="314"/>
      <c r="BG1" s="314"/>
      <c r="BH1" s="314"/>
      <c r="BI1" s="314"/>
      <c r="BJ1" s="314"/>
    </row>
    <row r="2" spans="2:66" ht="18.75" customHeight="1" x14ac:dyDescent="0.25">
      <c r="B2" s="317"/>
      <c r="C2" s="317"/>
      <c r="D2" s="317"/>
      <c r="E2" s="317"/>
      <c r="F2" s="317"/>
      <c r="G2" s="317"/>
      <c r="H2" s="324"/>
      <c r="I2" s="325"/>
      <c r="J2" s="325"/>
      <c r="K2" s="325"/>
      <c r="L2" s="325"/>
      <c r="M2" s="325"/>
      <c r="N2" s="325"/>
      <c r="O2" s="325"/>
      <c r="P2" s="325"/>
      <c r="Q2" s="325"/>
      <c r="R2" s="326"/>
      <c r="S2" s="316" t="s">
        <v>79</v>
      </c>
      <c r="T2" s="316"/>
      <c r="U2" s="316"/>
      <c r="V2" s="316"/>
      <c r="W2" s="316"/>
      <c r="X2" s="316"/>
      <c r="Y2" s="316"/>
      <c r="Z2" s="316"/>
      <c r="AA2" s="316"/>
      <c r="AB2" s="318" t="s">
        <v>80</v>
      </c>
      <c r="AC2" s="318"/>
      <c r="AD2" s="318"/>
      <c r="AE2" s="318"/>
      <c r="AF2" s="318"/>
      <c r="AG2" s="318"/>
      <c r="AH2" s="318"/>
      <c r="AI2" s="318"/>
      <c r="AJ2" s="318"/>
      <c r="AK2" s="319" t="s">
        <v>81</v>
      </c>
      <c r="AL2" s="319"/>
      <c r="AM2" s="319"/>
      <c r="AN2" s="319"/>
      <c r="AO2" s="319"/>
      <c r="AP2" s="319"/>
      <c r="AQ2" s="319"/>
      <c r="AR2" s="319"/>
      <c r="AS2" s="319"/>
      <c r="AT2" s="320" t="s">
        <v>82</v>
      </c>
      <c r="AU2" s="320"/>
      <c r="AV2" s="320"/>
      <c r="AW2" s="320"/>
      <c r="AX2" s="320"/>
      <c r="AY2" s="320"/>
      <c r="AZ2" s="320"/>
      <c r="BA2" s="320"/>
      <c r="BB2" s="315"/>
      <c r="BC2" s="315"/>
      <c r="BD2" s="315"/>
      <c r="BE2" s="315"/>
      <c r="BF2" s="315"/>
      <c r="BG2" s="315"/>
      <c r="BH2" s="315"/>
      <c r="BI2" s="315"/>
      <c r="BJ2" s="315"/>
    </row>
    <row r="3" spans="2:66" ht="113.25" customHeight="1" x14ac:dyDescent="0.25">
      <c r="B3" s="143" t="s">
        <v>8</v>
      </c>
      <c r="C3" s="143" t="s">
        <v>10</v>
      </c>
      <c r="D3" s="143" t="s">
        <v>12</v>
      </c>
      <c r="E3" s="143" t="s">
        <v>14</v>
      </c>
      <c r="F3" s="143" t="s">
        <v>16</v>
      </c>
      <c r="G3" s="143" t="s">
        <v>18</v>
      </c>
      <c r="H3" s="144" t="s">
        <v>83</v>
      </c>
      <c r="I3" s="144" t="s">
        <v>23</v>
      </c>
      <c r="J3" s="144" t="s">
        <v>25</v>
      </c>
      <c r="K3" s="144" t="s">
        <v>27</v>
      </c>
      <c r="L3" s="144" t="s">
        <v>29</v>
      </c>
      <c r="M3" s="144" t="s">
        <v>84</v>
      </c>
      <c r="N3" s="144" t="s">
        <v>33</v>
      </c>
      <c r="O3" s="144" t="s">
        <v>35</v>
      </c>
      <c r="P3" s="144" t="s">
        <v>85</v>
      </c>
      <c r="Q3" s="144" t="s">
        <v>86</v>
      </c>
      <c r="R3" s="144" t="s">
        <v>87</v>
      </c>
      <c r="S3" s="145" t="s">
        <v>88</v>
      </c>
      <c r="T3" s="145" t="s">
        <v>89</v>
      </c>
      <c r="U3" s="145" t="s">
        <v>90</v>
      </c>
      <c r="V3" s="145" t="s">
        <v>91</v>
      </c>
      <c r="W3" s="145" t="s">
        <v>92</v>
      </c>
      <c r="X3" s="145" t="s">
        <v>93</v>
      </c>
      <c r="Y3" s="145" t="s">
        <v>94</v>
      </c>
      <c r="Z3" s="145" t="s">
        <v>95</v>
      </c>
      <c r="AA3" s="145" t="s">
        <v>56</v>
      </c>
      <c r="AB3" s="146" t="s">
        <v>96</v>
      </c>
      <c r="AC3" s="146" t="s">
        <v>97</v>
      </c>
      <c r="AD3" s="146" t="s">
        <v>98</v>
      </c>
      <c r="AE3" s="146" t="s">
        <v>99</v>
      </c>
      <c r="AF3" s="146" t="s">
        <v>100</v>
      </c>
      <c r="AG3" s="146" t="s">
        <v>101</v>
      </c>
      <c r="AH3" s="146" t="s">
        <v>102</v>
      </c>
      <c r="AI3" s="146" t="s">
        <v>103</v>
      </c>
      <c r="AJ3" s="146" t="s">
        <v>56</v>
      </c>
      <c r="AK3" s="147" t="s">
        <v>104</v>
      </c>
      <c r="AL3" s="147" t="s">
        <v>105</v>
      </c>
      <c r="AM3" s="147" t="s">
        <v>106</v>
      </c>
      <c r="AN3" s="147" t="s">
        <v>107</v>
      </c>
      <c r="AO3" s="147" t="s">
        <v>108</v>
      </c>
      <c r="AP3" s="147" t="s">
        <v>109</v>
      </c>
      <c r="AQ3" s="147" t="s">
        <v>110</v>
      </c>
      <c r="AR3" s="147" t="s">
        <v>111</v>
      </c>
      <c r="AS3" s="147" t="s">
        <v>56</v>
      </c>
      <c r="AT3" s="143" t="s">
        <v>112</v>
      </c>
      <c r="AU3" s="143" t="s">
        <v>113</v>
      </c>
      <c r="AV3" s="143" t="s">
        <v>114</v>
      </c>
      <c r="AW3" s="143" t="s">
        <v>115</v>
      </c>
      <c r="AX3" s="143" t="s">
        <v>116</v>
      </c>
      <c r="AY3" s="143" t="s">
        <v>117</v>
      </c>
      <c r="AZ3" s="143" t="s">
        <v>118</v>
      </c>
      <c r="BA3" s="143" t="s">
        <v>56</v>
      </c>
      <c r="BB3" s="179" t="s">
        <v>60</v>
      </c>
      <c r="BC3" s="179" t="s">
        <v>62</v>
      </c>
      <c r="BD3" s="179" t="s">
        <v>64</v>
      </c>
      <c r="BE3" s="179" t="s">
        <v>66</v>
      </c>
      <c r="BF3" s="179" t="s">
        <v>68</v>
      </c>
      <c r="BG3" s="179" t="s">
        <v>70</v>
      </c>
      <c r="BH3" s="179" t="s">
        <v>72</v>
      </c>
      <c r="BI3" s="179" t="s">
        <v>74</v>
      </c>
      <c r="BJ3" s="179" t="s">
        <v>119</v>
      </c>
    </row>
    <row r="4" spans="2:66" ht="153" x14ac:dyDescent="0.2">
      <c r="B4" s="149" t="s">
        <v>120</v>
      </c>
      <c r="C4" s="195" t="s">
        <v>121</v>
      </c>
      <c r="D4" s="308" t="s">
        <v>122</v>
      </c>
      <c r="E4" s="149"/>
      <c r="F4" s="202" t="s">
        <v>123</v>
      </c>
      <c r="G4" s="252" t="s">
        <v>124</v>
      </c>
      <c r="H4" s="196" t="s">
        <v>125</v>
      </c>
      <c r="I4" s="195" t="s">
        <v>126</v>
      </c>
      <c r="J4" s="195">
        <v>1</v>
      </c>
      <c r="K4" s="195" t="s">
        <v>127</v>
      </c>
      <c r="L4" s="201">
        <v>1</v>
      </c>
      <c r="M4" s="149"/>
      <c r="N4" s="208" t="s">
        <v>128</v>
      </c>
      <c r="O4" s="229">
        <v>1</v>
      </c>
      <c r="P4" s="230">
        <v>46027</v>
      </c>
      <c r="Q4" s="230">
        <v>46081</v>
      </c>
      <c r="R4" s="149"/>
      <c r="S4" s="185">
        <v>46112</v>
      </c>
      <c r="T4" s="270" t="s">
        <v>129</v>
      </c>
      <c r="U4" s="181">
        <v>1</v>
      </c>
      <c r="V4" s="186">
        <f>(IF(U4="","",IF(OR($L4=0,$I4="",S4=""),"",U4/$L4)))</f>
        <v>1</v>
      </c>
      <c r="W4" s="184">
        <f>(IF(OR($O4="",V4=""),"",IF(OR($O4=0,V4=0),0,IF((V4*100%)/$O4&gt;100%,100%,(V4*100%)/$O4))))</f>
        <v>1</v>
      </c>
      <c r="X4" s="211" t="str">
        <f>IF(U4="","",IF(W4&lt;100%, IF(W4&lt;100%, "ALERTA","EN TERMINO"), IF(W4=100%, "OK", "EN TERMINO")))</f>
        <v>OK</v>
      </c>
      <c r="Y4" s="212" t="s">
        <v>130</v>
      </c>
      <c r="Z4" s="213" t="s">
        <v>131</v>
      </c>
      <c r="AA4" s="213" t="s">
        <v>132</v>
      </c>
      <c r="AB4" s="185">
        <v>46203</v>
      </c>
      <c r="AC4" s="270" t="s">
        <v>129</v>
      </c>
      <c r="AD4" s="181">
        <v>1</v>
      </c>
      <c r="AE4" s="186">
        <f>(IF(AD4="","",IF(OR($L4=0,$I4="",AB4=""),"",AD4/$L4)))</f>
        <v>1</v>
      </c>
      <c r="AF4" s="184">
        <f>(IF(OR($O4="",AE4=""),"",IF(OR($O4=0,AE4=0),0,IF((AE4*100%)/$O4&gt;100%,100%,(AE4*100%)/$O4))))</f>
        <v>1</v>
      </c>
      <c r="AG4" s="211" t="str">
        <f t="shared" ref="AG4:AG29" si="0">IF(AD4="","",IF(AF4&lt;100%, IF(AF4&lt;100%, "ALERTA","EN TERMINO"), IF(AF4=100%, "OK", "EN TERMINO")))</f>
        <v>OK</v>
      </c>
      <c r="AH4" s="212" t="s">
        <v>487</v>
      </c>
      <c r="AI4" s="213" t="s">
        <v>484</v>
      </c>
      <c r="AJ4" s="213" t="s">
        <v>133</v>
      </c>
      <c r="AK4" s="151"/>
      <c r="AL4" s="151"/>
      <c r="AM4" s="151"/>
      <c r="AN4" s="151"/>
      <c r="AO4" s="151"/>
      <c r="AP4" s="183" t="str">
        <f>IF(AM4="","",IF(AO4&lt;100%, IF(AO4&lt;100%, "ALERTA","EN EJECUCIÓN"), IF(AO4=100%, "OK", "EN EJECUCIÓN")))</f>
        <v/>
      </c>
      <c r="AQ4" s="151"/>
      <c r="AR4" s="151"/>
      <c r="AS4" s="151"/>
      <c r="AT4" s="185"/>
      <c r="AU4" s="151"/>
      <c r="AV4" s="181"/>
      <c r="AW4" s="186" t="str">
        <f>(IF(AV4="","",IF(OR($L4=0,$L4="",AT4=""),"",AV4/$L4)))</f>
        <v/>
      </c>
      <c r="AX4" s="182" t="str">
        <f>(IF(OR($P4="",AW4=""),"",IF(OR($P4=0,AW4=0),0,IF((AW4*100%)/$P4&gt;100%,100%,(AW4*100%)/$P4))))</f>
        <v/>
      </c>
      <c r="AY4" s="183" t="str">
        <f>IF(AV4="","",IF(AX4&lt;100%, IF(AX4&lt;100%, "ALERTA","EN EJECUCIÓN"), IF(AX4=100%, "OK", "EN EJECUCIÓN")))</f>
        <v/>
      </c>
      <c r="AZ4" s="151"/>
      <c r="BA4" s="151"/>
      <c r="BB4" s="181" t="s">
        <v>134</v>
      </c>
      <c r="BC4" s="228" t="s">
        <v>134</v>
      </c>
      <c r="BD4" s="228" t="s">
        <v>134</v>
      </c>
      <c r="BE4" s="228" t="s">
        <v>135</v>
      </c>
      <c r="BF4" s="228" t="s">
        <v>357</v>
      </c>
      <c r="BG4" s="231" t="str">
        <f>IF(AND(BA4="Cumplida",BB4="SI",BC4="SI",BD4="SI",(OR(BE4="NO",BE4="NO APLICA")),BF4="Estructural"),"EFECTIVA",IF(AND(BA4="CUMPLIDA",OR(BB4="NO",BC4="NO",BD4="NO",BE4="SI",BF4="PUNTUAL")),"INEFECTIVA","NO APLICA"))</f>
        <v>NO APLICA</v>
      </c>
      <c r="BH4" s="187" t="str">
        <f>IF(BG4="EFECTIVA","NO",IF(BG4="INEFECTIVA","SI","NO APLICA"))</f>
        <v>NO APLICA</v>
      </c>
      <c r="BI4" s="213" t="s">
        <v>485</v>
      </c>
      <c r="BJ4" s="195" t="s">
        <v>486</v>
      </c>
      <c r="BK4" s="258" t="str">
        <f>F4&amp;J4</f>
        <v>3.2.11</v>
      </c>
      <c r="BL4" s="180" t="s">
        <v>135</v>
      </c>
      <c r="BM4" s="180" t="s">
        <v>136</v>
      </c>
      <c r="BN4" s="180" t="s">
        <v>137</v>
      </c>
    </row>
    <row r="5" spans="2:66" s="258" customFormat="1" ht="114.75" x14ac:dyDescent="0.2">
      <c r="B5" s="187"/>
      <c r="C5" s="187"/>
      <c r="D5" s="309"/>
      <c r="E5" s="187"/>
      <c r="F5" s="259" t="s">
        <v>138</v>
      </c>
      <c r="G5" s="260" t="s">
        <v>139</v>
      </c>
      <c r="H5" s="260" t="s">
        <v>140</v>
      </c>
      <c r="I5" s="261" t="s">
        <v>141</v>
      </c>
      <c r="J5" s="261">
        <v>2</v>
      </c>
      <c r="K5" s="261" t="s">
        <v>142</v>
      </c>
      <c r="L5" s="262">
        <v>1</v>
      </c>
      <c r="M5" s="187"/>
      <c r="N5" s="263" t="s">
        <v>143</v>
      </c>
      <c r="O5" s="256">
        <v>1</v>
      </c>
      <c r="P5" s="264">
        <v>45870</v>
      </c>
      <c r="Q5" s="264">
        <v>46022</v>
      </c>
      <c r="R5" s="187"/>
      <c r="S5" s="185">
        <v>46112</v>
      </c>
      <c r="T5" s="270"/>
      <c r="U5" s="181">
        <v>1</v>
      </c>
      <c r="V5" s="186">
        <f t="shared" ref="V5:V43" si="1">(IF(U5="","",IF(OR($L5=0,$I5="",S5=""),"",U5/$L5)))</f>
        <v>1</v>
      </c>
      <c r="W5" s="184">
        <f t="shared" ref="W5:W43" si="2">(IF(OR($O5="",V5=""),"",IF(OR($O5=0,V5=0),0,IF((V5*100%)/$O5&gt;100%,100%,(V5*100%)/$O5))))</f>
        <v>1</v>
      </c>
      <c r="X5" s="211" t="str">
        <f t="shared" ref="X5:X43" si="3">IF(U5="","",IF(W5&lt;100%, IF(W5&lt;100%, "ALERTA","EN TERMINO"), IF(W5=100%, "OK", "EN TERMINO")))</f>
        <v>OK</v>
      </c>
      <c r="Y5" s="214" t="s">
        <v>144</v>
      </c>
      <c r="Z5" s="213" t="s">
        <v>131</v>
      </c>
      <c r="AA5" s="213" t="s">
        <v>132</v>
      </c>
      <c r="AB5" s="185">
        <v>46203</v>
      </c>
      <c r="AC5" s="270"/>
      <c r="AD5" s="181">
        <v>1</v>
      </c>
      <c r="AE5" s="186">
        <f t="shared" ref="AE5:AE17" si="4">(IF(AD5="","",IF(OR($L5=0,$I5="",AB5=""),"",AD5/$L5)))</f>
        <v>1</v>
      </c>
      <c r="AF5" s="184">
        <f t="shared" ref="AF5:AF17" si="5">(IF(OR($O5="",AE5=""),"",IF(OR($O5=0,AE5=0),0,IF((AE5*100%)/$O5&gt;100%,100%,(AE5*100%)/$O5))))</f>
        <v>1</v>
      </c>
      <c r="AG5" s="149" t="str">
        <f t="shared" si="0"/>
        <v>OK</v>
      </c>
      <c r="AH5" s="214" t="s">
        <v>144</v>
      </c>
      <c r="AI5" s="213" t="s">
        <v>484</v>
      </c>
      <c r="AJ5" s="266" t="s">
        <v>132</v>
      </c>
      <c r="AK5" s="151"/>
      <c r="AL5" s="151"/>
      <c r="AM5" s="151"/>
      <c r="AN5" s="151"/>
      <c r="AO5" s="151"/>
      <c r="AP5" s="151"/>
      <c r="AQ5" s="151"/>
      <c r="AR5" s="151"/>
      <c r="AS5" s="151"/>
      <c r="AT5" s="151"/>
      <c r="AU5" s="151"/>
      <c r="AV5" s="151"/>
      <c r="AW5" s="151"/>
      <c r="AX5" s="151"/>
      <c r="AY5" s="151"/>
      <c r="AZ5" s="151"/>
      <c r="BA5" s="151"/>
      <c r="BB5" s="267"/>
      <c r="BC5" s="268"/>
      <c r="BD5" s="268"/>
      <c r="BE5" s="268"/>
      <c r="BF5" s="268"/>
      <c r="BG5" s="257" t="str">
        <f t="shared" ref="BG5:BG45" si="6">IF(AND(BA5="Cumplida",BB5="SI",BC5="SI",BD5="SI",(OR(BE5="NO",BE5="NO APLICA")),BF5="Estructural"),"EFECTIVA",IF(AND(BA5="CUMPLIDA",OR(BB5="NO",BC5="NO",BD5="NO",BE5="SI",BF5="PUNTUAL")),"INEFECTIVA","NO APLICA"))</f>
        <v>NO APLICA</v>
      </c>
      <c r="BH5" s="187" t="str">
        <f t="shared" ref="BH5:BH45" si="7">IF(BG5="EFECTIVA","NO",IF(BG5="INEFECTIVA","SI","NO APLICA"))</f>
        <v>NO APLICA</v>
      </c>
      <c r="BI5" s="265"/>
      <c r="BJ5" s="187"/>
      <c r="BK5" s="258" t="str">
        <f t="shared" ref="BK5:BK16" si="8">F5&amp;J5</f>
        <v>3.2.22</v>
      </c>
      <c r="BN5" s="258" t="s">
        <v>145</v>
      </c>
    </row>
    <row r="6" spans="2:66" s="258" customFormat="1" ht="102" x14ac:dyDescent="0.2">
      <c r="B6" s="187"/>
      <c r="C6" s="187"/>
      <c r="D6" s="309"/>
      <c r="E6" s="187"/>
      <c r="F6" s="259" t="s">
        <v>146</v>
      </c>
      <c r="G6" s="260" t="s">
        <v>147</v>
      </c>
      <c r="H6" s="260" t="s">
        <v>148</v>
      </c>
      <c r="I6" s="261" t="s">
        <v>149</v>
      </c>
      <c r="J6" s="261">
        <v>3</v>
      </c>
      <c r="K6" s="261" t="s">
        <v>150</v>
      </c>
      <c r="L6" s="262">
        <v>1</v>
      </c>
      <c r="M6" s="187"/>
      <c r="N6" s="263" t="s">
        <v>143</v>
      </c>
      <c r="O6" s="256">
        <v>1</v>
      </c>
      <c r="P6" s="264">
        <v>45870</v>
      </c>
      <c r="Q6" s="264">
        <v>46022</v>
      </c>
      <c r="R6" s="187"/>
      <c r="S6" s="185">
        <v>46112</v>
      </c>
      <c r="T6" s="270"/>
      <c r="U6" s="181">
        <v>1</v>
      </c>
      <c r="V6" s="186">
        <f t="shared" si="1"/>
        <v>1</v>
      </c>
      <c r="W6" s="184">
        <f t="shared" si="2"/>
        <v>1</v>
      </c>
      <c r="X6" s="211" t="str">
        <f t="shared" si="3"/>
        <v>OK</v>
      </c>
      <c r="Y6" s="214" t="s">
        <v>144</v>
      </c>
      <c r="Z6" s="213" t="s">
        <v>131</v>
      </c>
      <c r="AA6" s="213" t="s">
        <v>132</v>
      </c>
      <c r="AB6" s="185">
        <v>46203</v>
      </c>
      <c r="AC6" s="270"/>
      <c r="AD6" s="181">
        <v>1</v>
      </c>
      <c r="AE6" s="186">
        <f t="shared" si="4"/>
        <v>1</v>
      </c>
      <c r="AF6" s="184">
        <f t="shared" si="5"/>
        <v>1</v>
      </c>
      <c r="AG6" s="149" t="str">
        <f t="shared" si="0"/>
        <v>OK</v>
      </c>
      <c r="AH6" s="214" t="s">
        <v>144</v>
      </c>
      <c r="AI6" s="213" t="s">
        <v>484</v>
      </c>
      <c r="AJ6" s="266" t="s">
        <v>132</v>
      </c>
      <c r="AK6" s="151"/>
      <c r="AL6" s="151"/>
      <c r="AM6" s="151"/>
      <c r="AN6" s="151"/>
      <c r="AO6" s="151"/>
      <c r="AP6" s="151"/>
      <c r="AQ6" s="151"/>
      <c r="AR6" s="151"/>
      <c r="AS6" s="151"/>
      <c r="AT6" s="151"/>
      <c r="AU6" s="151"/>
      <c r="AV6" s="151"/>
      <c r="AW6" s="151"/>
      <c r="AX6" s="151"/>
      <c r="AY6" s="151"/>
      <c r="AZ6" s="151"/>
      <c r="BA6" s="151"/>
      <c r="BB6" s="267"/>
      <c r="BC6" s="265"/>
      <c r="BD6" s="265"/>
      <c r="BE6" s="265"/>
      <c r="BF6" s="265"/>
      <c r="BG6" s="257" t="str">
        <f t="shared" si="6"/>
        <v>NO APLICA</v>
      </c>
      <c r="BH6" s="187" t="str">
        <f t="shared" si="7"/>
        <v>NO APLICA</v>
      </c>
      <c r="BI6" s="265"/>
      <c r="BJ6" s="187"/>
      <c r="BK6" s="258" t="str">
        <f t="shared" si="8"/>
        <v>3.2.33</v>
      </c>
      <c r="BN6" s="258" t="s">
        <v>151</v>
      </c>
    </row>
    <row r="7" spans="2:66" s="258" customFormat="1" ht="178.5" x14ac:dyDescent="0.2">
      <c r="B7" s="187"/>
      <c r="C7" s="187"/>
      <c r="D7" s="309"/>
      <c r="E7" s="187"/>
      <c r="F7" s="259" t="s">
        <v>146</v>
      </c>
      <c r="G7" s="260" t="s">
        <v>147</v>
      </c>
      <c r="H7" s="260" t="s">
        <v>152</v>
      </c>
      <c r="I7" s="261" t="s">
        <v>153</v>
      </c>
      <c r="J7" s="261">
        <v>4</v>
      </c>
      <c r="K7" s="261" t="s">
        <v>154</v>
      </c>
      <c r="L7" s="262">
        <v>1</v>
      </c>
      <c r="M7" s="187"/>
      <c r="N7" s="263" t="s">
        <v>143</v>
      </c>
      <c r="O7" s="256">
        <v>1</v>
      </c>
      <c r="P7" s="264">
        <v>45870</v>
      </c>
      <c r="Q7" s="264">
        <v>46022</v>
      </c>
      <c r="R7" s="187"/>
      <c r="S7" s="185">
        <v>46112</v>
      </c>
      <c r="T7" s="270"/>
      <c r="U7" s="181">
        <v>1</v>
      </c>
      <c r="V7" s="186">
        <f t="shared" si="1"/>
        <v>1</v>
      </c>
      <c r="W7" s="184">
        <f t="shared" si="2"/>
        <v>1</v>
      </c>
      <c r="X7" s="211" t="str">
        <f t="shared" si="3"/>
        <v>OK</v>
      </c>
      <c r="Y7" s="214" t="s">
        <v>144</v>
      </c>
      <c r="Z7" s="213" t="s">
        <v>131</v>
      </c>
      <c r="AA7" s="213" t="s">
        <v>132</v>
      </c>
      <c r="AB7" s="185">
        <v>46203</v>
      </c>
      <c r="AC7" s="270"/>
      <c r="AD7" s="181">
        <v>1</v>
      </c>
      <c r="AE7" s="186">
        <f t="shared" si="4"/>
        <v>1</v>
      </c>
      <c r="AF7" s="184">
        <f t="shared" si="5"/>
        <v>1</v>
      </c>
      <c r="AG7" s="149" t="str">
        <f t="shared" si="0"/>
        <v>OK</v>
      </c>
      <c r="AH7" s="214" t="s">
        <v>144</v>
      </c>
      <c r="AI7" s="265"/>
      <c r="AJ7" s="266" t="s">
        <v>132</v>
      </c>
      <c r="AK7" s="151"/>
      <c r="AL7" s="151"/>
      <c r="AM7" s="151"/>
      <c r="AN7" s="151"/>
      <c r="AO7" s="151"/>
      <c r="AP7" s="183" t="str">
        <f>IF(AM7="","",IF(AO7&lt;100%, IF(AO7&lt;100%, "ALERTA","EN EJECUCIÓN"), IF(AO7=100%, "OK", "EN EJECUCIÓN")))</f>
        <v/>
      </c>
      <c r="AQ7" s="151"/>
      <c r="AR7" s="151"/>
      <c r="AS7" s="151"/>
      <c r="AT7" s="185"/>
      <c r="AU7" s="151"/>
      <c r="AV7" s="181"/>
      <c r="AW7" s="186" t="str">
        <f>(IF(AV7="","",IF(OR($L7=0,$L7="",AT7=""),"",AV7/$L7)))</f>
        <v/>
      </c>
      <c r="AX7" s="182" t="str">
        <f>(IF(OR($P7="",AW7=""),"",IF(OR($P7=0,AW7=0),0,IF((AW7*100%)/$P7&gt;100%,100%,(AW7*100%)/$P7))))</f>
        <v/>
      </c>
      <c r="AY7" s="183" t="str">
        <f>IF(AV7="","",IF(AX7&lt;100%, IF(AX7&lt;100%, "ALERTA","EN EJECUCIÓN"), IF(AX7=100%, "OK", "EN EJECUCIÓN")))</f>
        <v/>
      </c>
      <c r="AZ7" s="151"/>
      <c r="BA7" s="151"/>
      <c r="BB7" s="267"/>
      <c r="BC7" s="268"/>
      <c r="BD7" s="268"/>
      <c r="BE7" s="268"/>
      <c r="BF7" s="268"/>
      <c r="BG7" s="257" t="str">
        <f t="shared" si="6"/>
        <v>NO APLICA</v>
      </c>
      <c r="BH7" s="187" t="str">
        <f t="shared" si="7"/>
        <v>NO APLICA</v>
      </c>
      <c r="BI7" s="265"/>
      <c r="BJ7" s="187"/>
      <c r="BK7" s="258" t="str">
        <f t="shared" si="8"/>
        <v>3.2.34</v>
      </c>
      <c r="BN7" s="258" t="s">
        <v>155</v>
      </c>
    </row>
    <row r="8" spans="2:66" s="271" customFormat="1" ht="165.75" x14ac:dyDescent="0.2">
      <c r="B8" s="272"/>
      <c r="C8" s="272"/>
      <c r="D8" s="310"/>
      <c r="E8" s="272"/>
      <c r="F8" s="259" t="s">
        <v>156</v>
      </c>
      <c r="G8" s="260" t="s">
        <v>157</v>
      </c>
      <c r="H8" s="260" t="s">
        <v>158</v>
      </c>
      <c r="I8" s="261" t="s">
        <v>159</v>
      </c>
      <c r="J8" s="261">
        <v>5</v>
      </c>
      <c r="K8" s="261" t="s">
        <v>160</v>
      </c>
      <c r="L8" s="262">
        <v>5</v>
      </c>
      <c r="M8" s="187"/>
      <c r="N8" s="263" t="s">
        <v>161</v>
      </c>
      <c r="O8" s="256">
        <v>1</v>
      </c>
      <c r="P8" s="264">
        <v>45901</v>
      </c>
      <c r="Q8" s="264">
        <v>46112</v>
      </c>
      <c r="R8" s="187"/>
      <c r="S8" s="279">
        <v>46112</v>
      </c>
      <c r="T8" s="280" t="s">
        <v>162</v>
      </c>
      <c r="U8" s="267">
        <v>5</v>
      </c>
      <c r="V8" s="186">
        <f t="shared" si="1"/>
        <v>1</v>
      </c>
      <c r="W8" s="184">
        <f t="shared" si="2"/>
        <v>1</v>
      </c>
      <c r="X8" s="211" t="str">
        <f>IF(U8="","",IF(W8&lt;100%, IF(W8&lt;100%, "ALERTA","EN TERMINO"), IF(W8=100%, "OK", "EN TERMINO")))</f>
        <v>OK</v>
      </c>
      <c r="Y8" s="212" t="s">
        <v>163</v>
      </c>
      <c r="Z8" s="213" t="s">
        <v>131</v>
      </c>
      <c r="AA8" s="213" t="s">
        <v>132</v>
      </c>
      <c r="AB8" s="279">
        <v>46203</v>
      </c>
      <c r="AC8" s="280" t="s">
        <v>162</v>
      </c>
      <c r="AD8" s="267">
        <v>5</v>
      </c>
      <c r="AE8" s="281">
        <f t="shared" si="4"/>
        <v>1</v>
      </c>
      <c r="AF8" s="282">
        <f t="shared" si="5"/>
        <v>1</v>
      </c>
      <c r="AG8" s="283" t="str">
        <f t="shared" si="0"/>
        <v>OK</v>
      </c>
      <c r="AH8" s="284" t="s">
        <v>498</v>
      </c>
      <c r="AI8" s="273"/>
      <c r="AJ8" s="266" t="s">
        <v>132</v>
      </c>
      <c r="AK8" s="151"/>
      <c r="AL8" s="151"/>
      <c r="AM8" s="151"/>
      <c r="AN8" s="151"/>
      <c r="AO8" s="151"/>
      <c r="AP8" s="151"/>
      <c r="AQ8" s="151"/>
      <c r="AR8" s="151"/>
      <c r="AS8" s="151"/>
      <c r="AT8" s="151"/>
      <c r="AU8" s="151"/>
      <c r="AV8" s="151"/>
      <c r="AW8" s="151"/>
      <c r="AX8" s="151"/>
      <c r="AY8" s="151"/>
      <c r="AZ8" s="151"/>
      <c r="BA8" s="151"/>
      <c r="BB8" s="254"/>
      <c r="BC8" s="274"/>
      <c r="BD8" s="274"/>
      <c r="BE8" s="274"/>
      <c r="BF8" s="274"/>
      <c r="BG8" s="255" t="str">
        <f t="shared" si="6"/>
        <v>NO APLICA</v>
      </c>
      <c r="BH8" s="272" t="str">
        <f t="shared" si="7"/>
        <v>NO APLICA</v>
      </c>
      <c r="BI8" s="273"/>
      <c r="BJ8" s="272"/>
      <c r="BK8" s="258" t="str">
        <f t="shared" si="8"/>
        <v>3.2.45</v>
      </c>
      <c r="BN8" s="271" t="s">
        <v>133</v>
      </c>
    </row>
    <row r="9" spans="2:66" ht="102" x14ac:dyDescent="0.2">
      <c r="B9" s="149"/>
      <c r="C9" s="149"/>
      <c r="D9" s="308"/>
      <c r="E9" s="149"/>
      <c r="F9" s="202" t="s">
        <v>164</v>
      </c>
      <c r="G9" s="252" t="s">
        <v>165</v>
      </c>
      <c r="H9" s="196" t="s">
        <v>166</v>
      </c>
      <c r="I9" s="195" t="s">
        <v>167</v>
      </c>
      <c r="J9" s="195">
        <v>6</v>
      </c>
      <c r="K9" s="195" t="s">
        <v>168</v>
      </c>
      <c r="L9" s="201">
        <v>1</v>
      </c>
      <c r="M9" s="149"/>
      <c r="N9" s="208" t="s">
        <v>169</v>
      </c>
      <c r="O9" s="229">
        <v>1</v>
      </c>
      <c r="P9" s="230">
        <v>45870</v>
      </c>
      <c r="Q9" s="230">
        <v>46022</v>
      </c>
      <c r="R9" s="149"/>
      <c r="S9" s="185">
        <v>46112</v>
      </c>
      <c r="T9" s="270" t="s">
        <v>170</v>
      </c>
      <c r="U9" s="181">
        <v>1</v>
      </c>
      <c r="V9" s="186">
        <f t="shared" si="1"/>
        <v>1</v>
      </c>
      <c r="W9" s="184">
        <f t="shared" si="2"/>
        <v>1</v>
      </c>
      <c r="X9" s="211" t="str">
        <f t="shared" si="3"/>
        <v>OK</v>
      </c>
      <c r="Y9" s="214" t="s">
        <v>144</v>
      </c>
      <c r="Z9" s="213" t="s">
        <v>131</v>
      </c>
      <c r="AA9" s="213" t="s">
        <v>132</v>
      </c>
      <c r="AB9" s="185">
        <v>46203</v>
      </c>
      <c r="AC9" s="270" t="s">
        <v>170</v>
      </c>
      <c r="AD9" s="181">
        <v>1</v>
      </c>
      <c r="AE9" s="186">
        <f t="shared" si="4"/>
        <v>1</v>
      </c>
      <c r="AF9" s="184">
        <f t="shared" si="5"/>
        <v>1</v>
      </c>
      <c r="AG9" s="211" t="str">
        <f t="shared" si="0"/>
        <v>OK</v>
      </c>
      <c r="AH9" s="212" t="s">
        <v>487</v>
      </c>
      <c r="AI9" s="213" t="s">
        <v>484</v>
      </c>
      <c r="AJ9" s="213" t="s">
        <v>133</v>
      </c>
      <c r="AK9" s="151"/>
      <c r="AL9" s="151"/>
      <c r="AM9" s="151"/>
      <c r="AN9" s="151"/>
      <c r="AO9" s="151"/>
      <c r="AP9" s="151"/>
      <c r="AQ9" s="151"/>
      <c r="AR9" s="151"/>
      <c r="AS9" s="151"/>
      <c r="AT9" s="151"/>
      <c r="AU9" s="151"/>
      <c r="AV9" s="151"/>
      <c r="AW9" s="151"/>
      <c r="AX9" s="151"/>
      <c r="AY9" s="151"/>
      <c r="AZ9" s="151"/>
      <c r="BA9" s="151"/>
      <c r="BB9" s="181" t="s">
        <v>134</v>
      </c>
      <c r="BC9" s="228" t="s">
        <v>134</v>
      </c>
      <c r="BD9" s="228" t="s">
        <v>134</v>
      </c>
      <c r="BE9" s="228" t="s">
        <v>135</v>
      </c>
      <c r="BF9" s="228" t="s">
        <v>357</v>
      </c>
      <c r="BG9" s="231" t="str">
        <f>IF(AND(BA9="Cumplida",BB9="SI",BC9="SI",BD9="SI",(OR(BE9="NO",BE9="NO APLICA")),BF9="Estructural"),"EFECTIVA",IF(AND(BA9="CUMPLIDA",OR(BB9="NO",BC9="NO",BD9="NO",BE9="SI",BF9="PUNTUAL")),"INEFECTIVA","NO APLICA"))</f>
        <v>NO APLICA</v>
      </c>
      <c r="BH9" s="187" t="str">
        <f>IF(BG9="EFECTIVA","NO",IF(BG9="INEFECTIVA","SI","NO APLICA"))</f>
        <v>NO APLICA</v>
      </c>
      <c r="BI9" s="213" t="s">
        <v>485</v>
      </c>
      <c r="BJ9" s="195" t="s">
        <v>486</v>
      </c>
      <c r="BK9" s="258" t="str">
        <f t="shared" si="8"/>
        <v>3.2.56</v>
      </c>
      <c r="BN9" s="249" t="s">
        <v>132</v>
      </c>
    </row>
    <row r="10" spans="2:66" s="258" customFormat="1" ht="216.75" x14ac:dyDescent="0.2">
      <c r="B10" s="187"/>
      <c r="C10" s="187"/>
      <c r="D10" s="309"/>
      <c r="E10" s="187"/>
      <c r="F10" s="259" t="s">
        <v>171</v>
      </c>
      <c r="G10" s="260" t="s">
        <v>172</v>
      </c>
      <c r="H10" s="260" t="s">
        <v>173</v>
      </c>
      <c r="I10" s="261" t="s">
        <v>174</v>
      </c>
      <c r="J10" s="261">
        <v>7</v>
      </c>
      <c r="K10" s="261" t="s">
        <v>175</v>
      </c>
      <c r="L10" s="262">
        <v>1</v>
      </c>
      <c r="M10" s="187"/>
      <c r="N10" s="263" t="s">
        <v>169</v>
      </c>
      <c r="O10" s="256">
        <v>1</v>
      </c>
      <c r="P10" s="264">
        <v>45870</v>
      </c>
      <c r="Q10" s="264">
        <v>46022</v>
      </c>
      <c r="R10" s="187"/>
      <c r="S10" s="185">
        <v>46112</v>
      </c>
      <c r="T10" s="270" t="s">
        <v>170</v>
      </c>
      <c r="U10" s="181">
        <v>1</v>
      </c>
      <c r="V10" s="186">
        <f t="shared" si="1"/>
        <v>1</v>
      </c>
      <c r="W10" s="184">
        <f t="shared" si="2"/>
        <v>1</v>
      </c>
      <c r="X10" s="211" t="str">
        <f t="shared" si="3"/>
        <v>OK</v>
      </c>
      <c r="Y10" s="214" t="s">
        <v>144</v>
      </c>
      <c r="Z10" s="213" t="s">
        <v>131</v>
      </c>
      <c r="AA10" s="213" t="s">
        <v>132</v>
      </c>
      <c r="AB10" s="185">
        <v>46203</v>
      </c>
      <c r="AC10" s="270" t="s">
        <v>170</v>
      </c>
      <c r="AD10" s="181">
        <v>1</v>
      </c>
      <c r="AE10" s="186">
        <f t="shared" si="4"/>
        <v>1</v>
      </c>
      <c r="AF10" s="184">
        <f t="shared" si="5"/>
        <v>1</v>
      </c>
      <c r="AG10" s="149" t="str">
        <f t="shared" si="0"/>
        <v>OK</v>
      </c>
      <c r="AH10" s="214" t="s">
        <v>144</v>
      </c>
      <c r="AI10" s="265"/>
      <c r="AJ10" s="266" t="s">
        <v>132</v>
      </c>
      <c r="AK10" s="151"/>
      <c r="AL10" s="151"/>
      <c r="AM10" s="151"/>
      <c r="AN10" s="151"/>
      <c r="AO10" s="151"/>
      <c r="AP10" s="183" t="str">
        <f>IF(AM10="","",IF(AO10&lt;100%, IF(AO10&lt;100%, "ALERTA","EN EJECUCIÓN"), IF(AO10=100%, "OK", "EN EJECUCIÓN")))</f>
        <v/>
      </c>
      <c r="AQ10" s="151"/>
      <c r="AR10" s="151"/>
      <c r="AS10" s="151"/>
      <c r="AT10" s="185"/>
      <c r="AU10" s="151"/>
      <c r="AV10" s="181"/>
      <c r="AW10" s="186" t="str">
        <f>(IF(AV10="","",IF(OR($L10=0,$L10="",AT10=""),"",AV10/$L10)))</f>
        <v/>
      </c>
      <c r="AX10" s="182" t="str">
        <f>(IF(OR($P10="",AW10=""),"",IF(OR($P10=0,AW10=0),0,IF((AW10*100%)/$P10&gt;100%,100%,(AW10*100%)/$P10))))</f>
        <v/>
      </c>
      <c r="AY10" s="183" t="str">
        <f>IF(AV10="","",IF(AX10&lt;100%, IF(AX10&lt;100%, "ALERTA","EN EJECUCIÓN"), IF(AX10=100%, "OK", "EN EJECUCIÓN")))</f>
        <v/>
      </c>
      <c r="AZ10" s="151"/>
      <c r="BA10" s="151"/>
      <c r="BB10" s="267"/>
      <c r="BC10" s="268"/>
      <c r="BD10" s="268"/>
      <c r="BE10" s="268"/>
      <c r="BF10" s="268"/>
      <c r="BG10" s="257" t="str">
        <f t="shared" si="6"/>
        <v>NO APLICA</v>
      </c>
      <c r="BH10" s="187" t="str">
        <f t="shared" si="7"/>
        <v>NO APLICA</v>
      </c>
      <c r="BI10" s="265"/>
      <c r="BJ10" s="187"/>
      <c r="BK10" s="258" t="str">
        <f t="shared" si="8"/>
        <v>3.2.67</v>
      </c>
      <c r="BN10" s="258" t="s">
        <v>176</v>
      </c>
    </row>
    <row r="11" spans="2:66" ht="178.5" x14ac:dyDescent="0.2">
      <c r="B11" s="149"/>
      <c r="C11" s="149"/>
      <c r="D11" s="308"/>
      <c r="E11" s="149"/>
      <c r="F11" s="202" t="s">
        <v>177</v>
      </c>
      <c r="G11" s="252" t="s">
        <v>178</v>
      </c>
      <c r="H11" s="196" t="s">
        <v>173</v>
      </c>
      <c r="I11" s="195" t="s">
        <v>179</v>
      </c>
      <c r="J11" s="195">
        <v>8</v>
      </c>
      <c r="K11" s="195" t="s">
        <v>175</v>
      </c>
      <c r="L11" s="201">
        <v>1</v>
      </c>
      <c r="M11" s="149"/>
      <c r="N11" s="208" t="s">
        <v>169</v>
      </c>
      <c r="O11" s="229">
        <v>1</v>
      </c>
      <c r="P11" s="230" t="s">
        <v>180</v>
      </c>
      <c r="Q11" s="230">
        <v>46022</v>
      </c>
      <c r="R11" s="149"/>
      <c r="S11" s="185">
        <v>46112</v>
      </c>
      <c r="T11" s="270" t="s">
        <v>170</v>
      </c>
      <c r="U11" s="181">
        <v>1</v>
      </c>
      <c r="V11" s="186">
        <f t="shared" si="1"/>
        <v>1</v>
      </c>
      <c r="W11" s="184">
        <f t="shared" si="2"/>
        <v>1</v>
      </c>
      <c r="X11" s="211" t="str">
        <f>IF(U11="","",IF(W11&lt;100%, IF(W11&lt;100%, "ALERTA","EN TERMINO"), IF(W11=100%, "OK", "EN TERMINO")))</f>
        <v>OK</v>
      </c>
      <c r="Y11" s="214" t="s">
        <v>144</v>
      </c>
      <c r="Z11" s="213" t="s">
        <v>131</v>
      </c>
      <c r="AA11" s="213" t="s">
        <v>132</v>
      </c>
      <c r="AB11" s="185">
        <v>46203</v>
      </c>
      <c r="AC11" s="270" t="s">
        <v>170</v>
      </c>
      <c r="AD11" s="181">
        <v>1</v>
      </c>
      <c r="AE11" s="186">
        <f t="shared" si="4"/>
        <v>1</v>
      </c>
      <c r="AF11" s="184">
        <f t="shared" si="5"/>
        <v>1</v>
      </c>
      <c r="AG11" s="211" t="str">
        <f t="shared" si="0"/>
        <v>OK</v>
      </c>
      <c r="AH11" s="212" t="s">
        <v>487</v>
      </c>
      <c r="AI11" s="213" t="s">
        <v>484</v>
      </c>
      <c r="AJ11" s="213" t="s">
        <v>133</v>
      </c>
      <c r="AK11" s="151"/>
      <c r="AL11" s="151"/>
      <c r="AM11" s="151"/>
      <c r="AN11" s="151"/>
      <c r="AO11" s="151"/>
      <c r="AP11" s="151"/>
      <c r="AQ11" s="151"/>
      <c r="AR11" s="151"/>
      <c r="AS11" s="151"/>
      <c r="AT11" s="151"/>
      <c r="AU11" s="151"/>
      <c r="AV11" s="151"/>
      <c r="AW11" s="151"/>
      <c r="AX11" s="151"/>
      <c r="AY11" s="151"/>
      <c r="AZ11" s="151"/>
      <c r="BA11" s="151"/>
      <c r="BB11" s="181" t="s">
        <v>134</v>
      </c>
      <c r="BC11" s="228" t="s">
        <v>134</v>
      </c>
      <c r="BD11" s="228" t="s">
        <v>134</v>
      </c>
      <c r="BE11" s="228" t="s">
        <v>135</v>
      </c>
      <c r="BF11" s="228" t="s">
        <v>357</v>
      </c>
      <c r="BG11" s="231" t="str">
        <f t="shared" ref="BG11:BG16" si="9">IF(AND(BA11="Cumplida",BB11="SI",BC11="SI",BD11="SI",(OR(BE11="NO",BE11="NO APLICA")),BF11="Estructural"),"EFECTIVA",IF(AND(BA11="CUMPLIDA",OR(BB11="NO",BC11="NO",BD11="NO",BE11="SI",BF11="PUNTUAL")),"INEFECTIVA","NO APLICA"))</f>
        <v>NO APLICA</v>
      </c>
      <c r="BH11" s="187" t="str">
        <f t="shared" ref="BH11:BH16" si="10">IF(BG11="EFECTIVA","NO",IF(BG11="INEFECTIVA","SI","NO APLICA"))</f>
        <v>NO APLICA</v>
      </c>
      <c r="BI11" s="213" t="s">
        <v>485</v>
      </c>
      <c r="BJ11" s="195" t="s">
        <v>486</v>
      </c>
      <c r="BK11" s="258" t="str">
        <f t="shared" si="8"/>
        <v>3.2.78</v>
      </c>
    </row>
    <row r="12" spans="2:66" ht="216.75" x14ac:dyDescent="0.2">
      <c r="B12" s="149"/>
      <c r="C12" s="149"/>
      <c r="D12" s="308"/>
      <c r="E12" s="149"/>
      <c r="F12" s="202" t="s">
        <v>181</v>
      </c>
      <c r="G12" s="252" t="s">
        <v>182</v>
      </c>
      <c r="H12" s="196" t="s">
        <v>183</v>
      </c>
      <c r="I12" s="195" t="s">
        <v>184</v>
      </c>
      <c r="J12" s="195">
        <v>9</v>
      </c>
      <c r="K12" s="195" t="s">
        <v>185</v>
      </c>
      <c r="L12" s="201">
        <v>1</v>
      </c>
      <c r="M12" s="149"/>
      <c r="N12" s="208" t="s">
        <v>169</v>
      </c>
      <c r="O12" s="229">
        <v>1</v>
      </c>
      <c r="P12" s="230">
        <v>45870</v>
      </c>
      <c r="Q12" s="230">
        <v>46022</v>
      </c>
      <c r="R12" s="149"/>
      <c r="S12" s="185">
        <v>46112</v>
      </c>
      <c r="T12" s="270" t="s">
        <v>170</v>
      </c>
      <c r="U12" s="181">
        <v>1</v>
      </c>
      <c r="V12" s="186">
        <f t="shared" si="1"/>
        <v>1</v>
      </c>
      <c r="W12" s="184">
        <f t="shared" si="2"/>
        <v>1</v>
      </c>
      <c r="X12" s="211" t="str">
        <f t="shared" si="3"/>
        <v>OK</v>
      </c>
      <c r="Y12" s="214" t="s">
        <v>144</v>
      </c>
      <c r="Z12" s="213" t="s">
        <v>131</v>
      </c>
      <c r="AA12" s="213" t="s">
        <v>132</v>
      </c>
      <c r="AB12" s="185">
        <v>46203</v>
      </c>
      <c r="AC12" s="270" t="s">
        <v>170</v>
      </c>
      <c r="AD12" s="181">
        <v>1</v>
      </c>
      <c r="AE12" s="186">
        <f t="shared" si="4"/>
        <v>1</v>
      </c>
      <c r="AF12" s="184">
        <f t="shared" si="5"/>
        <v>1</v>
      </c>
      <c r="AG12" s="211" t="str">
        <f t="shared" si="0"/>
        <v>OK</v>
      </c>
      <c r="AH12" s="212" t="s">
        <v>487</v>
      </c>
      <c r="AI12" s="213" t="s">
        <v>484</v>
      </c>
      <c r="AJ12" s="213" t="s">
        <v>133</v>
      </c>
      <c r="AK12" s="151"/>
      <c r="AL12" s="151"/>
      <c r="AM12" s="151"/>
      <c r="AN12" s="151"/>
      <c r="AO12" s="151"/>
      <c r="AP12" s="151"/>
      <c r="AQ12" s="151"/>
      <c r="AR12" s="151"/>
      <c r="AS12" s="151"/>
      <c r="AT12" s="151"/>
      <c r="AU12" s="151"/>
      <c r="AV12" s="151"/>
      <c r="AW12" s="151"/>
      <c r="AX12" s="151"/>
      <c r="AY12" s="151"/>
      <c r="AZ12" s="151"/>
      <c r="BA12" s="151"/>
      <c r="BB12" s="181" t="s">
        <v>134</v>
      </c>
      <c r="BC12" s="228" t="s">
        <v>134</v>
      </c>
      <c r="BD12" s="228" t="s">
        <v>134</v>
      </c>
      <c r="BE12" s="228" t="s">
        <v>135</v>
      </c>
      <c r="BF12" s="228" t="s">
        <v>357</v>
      </c>
      <c r="BG12" s="231" t="str">
        <f t="shared" si="9"/>
        <v>NO APLICA</v>
      </c>
      <c r="BH12" s="187" t="str">
        <f t="shared" si="10"/>
        <v>NO APLICA</v>
      </c>
      <c r="BI12" s="213" t="s">
        <v>485</v>
      </c>
      <c r="BJ12" s="195" t="s">
        <v>486</v>
      </c>
      <c r="BK12" s="258" t="str">
        <f t="shared" si="8"/>
        <v>3.2.89</v>
      </c>
    </row>
    <row r="13" spans="2:66" ht="89.25" x14ac:dyDescent="0.2">
      <c r="B13" s="149"/>
      <c r="C13" s="149"/>
      <c r="D13" s="308"/>
      <c r="E13" s="149"/>
      <c r="F13" s="202" t="s">
        <v>181</v>
      </c>
      <c r="G13" s="252" t="s">
        <v>182</v>
      </c>
      <c r="H13" s="196" t="s">
        <v>183</v>
      </c>
      <c r="I13" s="195" t="s">
        <v>186</v>
      </c>
      <c r="J13" s="195">
        <v>10</v>
      </c>
      <c r="K13" s="195" t="s">
        <v>187</v>
      </c>
      <c r="L13" s="201">
        <v>1</v>
      </c>
      <c r="M13" s="149"/>
      <c r="N13" s="208" t="s">
        <v>169</v>
      </c>
      <c r="O13" s="229">
        <v>1</v>
      </c>
      <c r="P13" s="230">
        <v>45870</v>
      </c>
      <c r="Q13" s="230">
        <v>46022</v>
      </c>
      <c r="R13" s="149"/>
      <c r="S13" s="185">
        <v>46112</v>
      </c>
      <c r="T13" s="270" t="s">
        <v>170</v>
      </c>
      <c r="U13" s="181">
        <v>1</v>
      </c>
      <c r="V13" s="186">
        <f t="shared" si="1"/>
        <v>1</v>
      </c>
      <c r="W13" s="184">
        <f t="shared" si="2"/>
        <v>1</v>
      </c>
      <c r="X13" s="211" t="str">
        <f t="shared" si="3"/>
        <v>OK</v>
      </c>
      <c r="Y13" s="214" t="s">
        <v>144</v>
      </c>
      <c r="Z13" s="213" t="s">
        <v>131</v>
      </c>
      <c r="AA13" s="213" t="s">
        <v>132</v>
      </c>
      <c r="AB13" s="185">
        <v>46203</v>
      </c>
      <c r="AC13" s="270" t="s">
        <v>170</v>
      </c>
      <c r="AD13" s="181">
        <v>1</v>
      </c>
      <c r="AE13" s="186">
        <f t="shared" si="4"/>
        <v>1</v>
      </c>
      <c r="AF13" s="184">
        <f t="shared" si="5"/>
        <v>1</v>
      </c>
      <c r="AG13" s="211" t="str">
        <f t="shared" si="0"/>
        <v>OK</v>
      </c>
      <c r="AH13" s="212" t="s">
        <v>487</v>
      </c>
      <c r="AI13" s="213" t="s">
        <v>484</v>
      </c>
      <c r="AJ13" s="213" t="s">
        <v>133</v>
      </c>
      <c r="AK13" s="151"/>
      <c r="AL13" s="151"/>
      <c r="AM13" s="151"/>
      <c r="AN13" s="151"/>
      <c r="AO13" s="151"/>
      <c r="AP13" s="183" t="str">
        <f>IF(AM13="","",IF(AO13&lt;100%, IF(AO13&lt;100%, "ALERTA","EN EJECUCIÓN"), IF(AO13=100%, "OK", "EN EJECUCIÓN")))</f>
        <v/>
      </c>
      <c r="AQ13" s="151"/>
      <c r="AR13" s="151"/>
      <c r="AS13" s="151"/>
      <c r="AT13" s="185"/>
      <c r="AU13" s="151"/>
      <c r="AV13" s="181"/>
      <c r="AW13" s="186" t="str">
        <f>(IF(AV13="","",IF(OR($L13=0,$L13="",AT13=""),"",AV13/$L13)))</f>
        <v/>
      </c>
      <c r="AX13" s="182" t="str">
        <f>(IF(OR($P13="",AW13=""),"",IF(OR($P13=0,AW13=0),0,IF((AW13*100%)/$P13&gt;100%,100%,(AW13*100%)/$P13))))</f>
        <v/>
      </c>
      <c r="AY13" s="183" t="str">
        <f>IF(AV13="","",IF(AX13&lt;100%, IF(AX13&lt;100%, "ALERTA","EN EJECUCIÓN"), IF(AX13=100%, "OK", "EN EJECUCIÓN")))</f>
        <v/>
      </c>
      <c r="AZ13" s="151"/>
      <c r="BA13" s="151"/>
      <c r="BB13" s="181" t="s">
        <v>134</v>
      </c>
      <c r="BC13" s="228" t="s">
        <v>134</v>
      </c>
      <c r="BD13" s="228" t="s">
        <v>134</v>
      </c>
      <c r="BE13" s="228" t="s">
        <v>135</v>
      </c>
      <c r="BF13" s="228" t="s">
        <v>357</v>
      </c>
      <c r="BG13" s="231" t="str">
        <f t="shared" si="9"/>
        <v>NO APLICA</v>
      </c>
      <c r="BH13" s="187" t="str">
        <f t="shared" si="10"/>
        <v>NO APLICA</v>
      </c>
      <c r="BI13" s="213" t="s">
        <v>485</v>
      </c>
      <c r="BJ13" s="195" t="s">
        <v>486</v>
      </c>
      <c r="BK13" s="258" t="str">
        <f t="shared" si="8"/>
        <v>3.2.810</v>
      </c>
    </row>
    <row r="14" spans="2:66" ht="76.5" x14ac:dyDescent="0.2">
      <c r="B14" s="149"/>
      <c r="C14" s="149"/>
      <c r="D14" s="308"/>
      <c r="E14" s="149"/>
      <c r="F14" s="202" t="s">
        <v>188</v>
      </c>
      <c r="G14" s="252" t="s">
        <v>189</v>
      </c>
      <c r="H14" s="196" t="s">
        <v>190</v>
      </c>
      <c r="I14" s="195" t="s">
        <v>191</v>
      </c>
      <c r="J14" s="195">
        <v>11</v>
      </c>
      <c r="K14" s="195" t="s">
        <v>175</v>
      </c>
      <c r="L14" s="201">
        <v>1</v>
      </c>
      <c r="M14" s="149"/>
      <c r="N14" s="208" t="s">
        <v>192</v>
      </c>
      <c r="O14" s="229">
        <v>1</v>
      </c>
      <c r="P14" s="230">
        <v>45870</v>
      </c>
      <c r="Q14" s="230">
        <v>46022</v>
      </c>
      <c r="R14" s="149"/>
      <c r="S14" s="185">
        <v>46112</v>
      </c>
      <c r="T14" s="270" t="s">
        <v>170</v>
      </c>
      <c r="U14" s="181">
        <v>1</v>
      </c>
      <c r="V14" s="186">
        <f t="shared" si="1"/>
        <v>1</v>
      </c>
      <c r="W14" s="184">
        <f t="shared" si="2"/>
        <v>1</v>
      </c>
      <c r="X14" s="211" t="str">
        <f t="shared" si="3"/>
        <v>OK</v>
      </c>
      <c r="Y14" s="214" t="s">
        <v>144</v>
      </c>
      <c r="Z14" s="213" t="s">
        <v>131</v>
      </c>
      <c r="AA14" s="213" t="s">
        <v>132</v>
      </c>
      <c r="AB14" s="185">
        <v>46203</v>
      </c>
      <c r="AC14" s="270" t="s">
        <v>170</v>
      </c>
      <c r="AD14" s="181">
        <v>1</v>
      </c>
      <c r="AE14" s="186">
        <f t="shared" si="4"/>
        <v>1</v>
      </c>
      <c r="AF14" s="184">
        <f t="shared" si="5"/>
        <v>1</v>
      </c>
      <c r="AG14" s="211" t="str">
        <f t="shared" si="0"/>
        <v>OK</v>
      </c>
      <c r="AH14" s="212" t="s">
        <v>487</v>
      </c>
      <c r="AI14" s="213" t="s">
        <v>484</v>
      </c>
      <c r="AJ14" s="213" t="s">
        <v>133</v>
      </c>
      <c r="AK14" s="151"/>
      <c r="AL14" s="151"/>
      <c r="AM14" s="151"/>
      <c r="AN14" s="151"/>
      <c r="AO14" s="151"/>
      <c r="AP14" s="151"/>
      <c r="AQ14" s="151"/>
      <c r="AR14" s="151"/>
      <c r="AS14" s="151"/>
      <c r="AT14" s="151"/>
      <c r="AU14" s="151"/>
      <c r="AV14" s="151"/>
      <c r="AW14" s="151"/>
      <c r="AX14" s="151"/>
      <c r="AY14" s="151"/>
      <c r="AZ14" s="151"/>
      <c r="BA14" s="151"/>
      <c r="BB14" s="181" t="s">
        <v>134</v>
      </c>
      <c r="BC14" s="228" t="s">
        <v>134</v>
      </c>
      <c r="BD14" s="228" t="s">
        <v>134</v>
      </c>
      <c r="BE14" s="228" t="s">
        <v>135</v>
      </c>
      <c r="BF14" s="228" t="s">
        <v>357</v>
      </c>
      <c r="BG14" s="231" t="str">
        <f t="shared" si="9"/>
        <v>NO APLICA</v>
      </c>
      <c r="BH14" s="187" t="str">
        <f t="shared" si="10"/>
        <v>NO APLICA</v>
      </c>
      <c r="BI14" s="213" t="s">
        <v>485</v>
      </c>
      <c r="BJ14" s="195" t="s">
        <v>486</v>
      </c>
      <c r="BK14" s="258" t="str">
        <f t="shared" si="8"/>
        <v>3.2.911</v>
      </c>
    </row>
    <row r="15" spans="2:66" ht="114.75" x14ac:dyDescent="0.2">
      <c r="B15" s="149"/>
      <c r="C15" s="149"/>
      <c r="D15" s="308"/>
      <c r="E15" s="149"/>
      <c r="F15" s="202" t="s">
        <v>193</v>
      </c>
      <c r="G15" s="252" t="s">
        <v>194</v>
      </c>
      <c r="H15" s="196" t="s">
        <v>195</v>
      </c>
      <c r="I15" s="195" t="s">
        <v>196</v>
      </c>
      <c r="J15" s="195">
        <v>12</v>
      </c>
      <c r="K15" s="195" t="s">
        <v>197</v>
      </c>
      <c r="L15" s="201">
        <v>1</v>
      </c>
      <c r="M15" s="149"/>
      <c r="N15" s="208" t="s">
        <v>198</v>
      </c>
      <c r="O15" s="229">
        <v>1</v>
      </c>
      <c r="P15" s="230">
        <v>45839</v>
      </c>
      <c r="Q15" s="230">
        <v>46022</v>
      </c>
      <c r="R15" s="149"/>
      <c r="S15" s="185">
        <v>46112</v>
      </c>
      <c r="T15" s="270" t="s">
        <v>170</v>
      </c>
      <c r="U15" s="181">
        <v>1</v>
      </c>
      <c r="V15" s="186">
        <f t="shared" si="1"/>
        <v>1</v>
      </c>
      <c r="W15" s="184">
        <f t="shared" si="2"/>
        <v>1</v>
      </c>
      <c r="X15" s="211" t="str">
        <f t="shared" si="3"/>
        <v>OK</v>
      </c>
      <c r="Y15" s="214" t="s">
        <v>144</v>
      </c>
      <c r="Z15" s="213" t="s">
        <v>131</v>
      </c>
      <c r="AA15" s="213" t="s">
        <v>132</v>
      </c>
      <c r="AB15" s="185">
        <v>46203</v>
      </c>
      <c r="AC15" s="270" t="s">
        <v>170</v>
      </c>
      <c r="AD15" s="181">
        <v>1</v>
      </c>
      <c r="AE15" s="186">
        <f t="shared" si="4"/>
        <v>1</v>
      </c>
      <c r="AF15" s="184">
        <f t="shared" si="5"/>
        <v>1</v>
      </c>
      <c r="AG15" s="211" t="str">
        <f t="shared" si="0"/>
        <v>OK</v>
      </c>
      <c r="AH15" s="212" t="s">
        <v>487</v>
      </c>
      <c r="AI15" s="213" t="s">
        <v>484</v>
      </c>
      <c r="AJ15" s="213" t="s">
        <v>133</v>
      </c>
      <c r="AK15" s="151"/>
      <c r="AL15" s="151"/>
      <c r="AM15" s="151"/>
      <c r="AN15" s="151"/>
      <c r="AO15" s="151"/>
      <c r="AP15" s="151"/>
      <c r="AQ15" s="151"/>
      <c r="AR15" s="151"/>
      <c r="AS15" s="151"/>
      <c r="AT15" s="151"/>
      <c r="AU15" s="151"/>
      <c r="AV15" s="151"/>
      <c r="AW15" s="151"/>
      <c r="AX15" s="151"/>
      <c r="AY15" s="151"/>
      <c r="AZ15" s="151"/>
      <c r="BA15" s="151"/>
      <c r="BB15" s="181" t="s">
        <v>134</v>
      </c>
      <c r="BC15" s="228" t="s">
        <v>134</v>
      </c>
      <c r="BD15" s="228" t="s">
        <v>134</v>
      </c>
      <c r="BE15" s="228" t="s">
        <v>135</v>
      </c>
      <c r="BF15" s="228" t="s">
        <v>357</v>
      </c>
      <c r="BG15" s="231" t="str">
        <f t="shared" si="9"/>
        <v>NO APLICA</v>
      </c>
      <c r="BH15" s="187" t="str">
        <f t="shared" si="10"/>
        <v>NO APLICA</v>
      </c>
      <c r="BI15" s="213" t="s">
        <v>485</v>
      </c>
      <c r="BJ15" s="195" t="s">
        <v>486</v>
      </c>
      <c r="BK15" s="258" t="str">
        <f t="shared" si="8"/>
        <v>3.2.1012</v>
      </c>
    </row>
    <row r="16" spans="2:66" ht="127.5" x14ac:dyDescent="0.2">
      <c r="B16" s="149"/>
      <c r="C16" s="149"/>
      <c r="D16" s="311"/>
      <c r="E16" s="149"/>
      <c r="F16" s="203" t="s">
        <v>199</v>
      </c>
      <c r="G16" s="253" t="s">
        <v>200</v>
      </c>
      <c r="H16" s="197" t="s">
        <v>201</v>
      </c>
      <c r="I16" s="198" t="s">
        <v>202</v>
      </c>
      <c r="J16" s="195">
        <v>13</v>
      </c>
      <c r="K16" s="198" t="s">
        <v>168</v>
      </c>
      <c r="L16" s="206">
        <v>1</v>
      </c>
      <c r="M16" s="149"/>
      <c r="N16" s="209" t="s">
        <v>192</v>
      </c>
      <c r="O16" s="232">
        <v>1</v>
      </c>
      <c r="P16" s="233">
        <v>45870</v>
      </c>
      <c r="Q16" s="233">
        <v>46022</v>
      </c>
      <c r="R16" s="149"/>
      <c r="S16" s="185">
        <v>46112</v>
      </c>
      <c r="T16" s="270" t="s">
        <v>170</v>
      </c>
      <c r="U16" s="181">
        <v>1</v>
      </c>
      <c r="V16" s="186">
        <f t="shared" si="1"/>
        <v>1</v>
      </c>
      <c r="W16" s="184">
        <f t="shared" si="2"/>
        <v>1</v>
      </c>
      <c r="X16" s="211" t="str">
        <f t="shared" si="3"/>
        <v>OK</v>
      </c>
      <c r="Y16" s="214" t="s">
        <v>144</v>
      </c>
      <c r="Z16" s="213" t="s">
        <v>131</v>
      </c>
      <c r="AA16" s="213" t="s">
        <v>132</v>
      </c>
      <c r="AB16" s="185">
        <v>46203</v>
      </c>
      <c r="AC16" s="270" t="s">
        <v>170</v>
      </c>
      <c r="AD16" s="181">
        <v>1</v>
      </c>
      <c r="AE16" s="186">
        <f t="shared" si="4"/>
        <v>1</v>
      </c>
      <c r="AF16" s="184">
        <f t="shared" si="5"/>
        <v>1</v>
      </c>
      <c r="AG16" s="211" t="str">
        <f t="shared" si="0"/>
        <v>OK</v>
      </c>
      <c r="AH16" s="212" t="s">
        <v>487</v>
      </c>
      <c r="AI16" s="213" t="s">
        <v>484</v>
      </c>
      <c r="AJ16" s="213" t="s">
        <v>133</v>
      </c>
      <c r="AK16" s="151"/>
      <c r="AL16" s="151"/>
      <c r="AM16" s="151"/>
      <c r="AN16" s="151"/>
      <c r="AO16" s="151"/>
      <c r="AP16" s="183" t="str">
        <f>IF(AM16="","",IF(AO16&lt;100%, IF(AO16&lt;100%, "ALERTA","EN EJECUCIÓN"), IF(AO16=100%, "OK", "EN EJECUCIÓN")))</f>
        <v/>
      </c>
      <c r="AQ16" s="151"/>
      <c r="AR16" s="151"/>
      <c r="AS16" s="151"/>
      <c r="AT16" s="185"/>
      <c r="AU16" s="151"/>
      <c r="AV16" s="181"/>
      <c r="AW16" s="186" t="str">
        <f>(IF(AV16="","",IF(OR($L16=0,$L16="",AT16=""),"",AV16/$L16)))</f>
        <v/>
      </c>
      <c r="AX16" s="182" t="str">
        <f>(IF(OR($P16="",AW16=""),"",IF(OR($P16=0,AW16=0),0,IF((AW16*100%)/$P16&gt;100%,100%,(AW16*100%)/$P16))))</f>
        <v/>
      </c>
      <c r="AY16" s="183" t="str">
        <f>IF(AV16="","",IF(AX16&lt;100%, IF(AX16&lt;100%, "ALERTA","EN EJECUCIÓN"), IF(AX16=100%, "OK", "EN EJECUCIÓN")))</f>
        <v/>
      </c>
      <c r="AZ16" s="151"/>
      <c r="BA16" s="151"/>
      <c r="BB16" s="181" t="s">
        <v>134</v>
      </c>
      <c r="BC16" s="228" t="s">
        <v>134</v>
      </c>
      <c r="BD16" s="228" t="s">
        <v>134</v>
      </c>
      <c r="BE16" s="228" t="s">
        <v>135</v>
      </c>
      <c r="BF16" s="228" t="s">
        <v>357</v>
      </c>
      <c r="BG16" s="231" t="str">
        <f t="shared" si="9"/>
        <v>NO APLICA</v>
      </c>
      <c r="BH16" s="187" t="str">
        <f t="shared" si="10"/>
        <v>NO APLICA</v>
      </c>
      <c r="BI16" s="213" t="s">
        <v>485</v>
      </c>
      <c r="BJ16" s="195" t="s">
        <v>486</v>
      </c>
      <c r="BK16" s="258" t="str">
        <f t="shared" si="8"/>
        <v>3.2.1113</v>
      </c>
    </row>
    <row r="17" spans="2:63" ht="188.25" customHeight="1" x14ac:dyDescent="0.2">
      <c r="B17" s="149"/>
      <c r="C17" s="149"/>
      <c r="D17" s="312" t="s">
        <v>203</v>
      </c>
      <c r="E17" s="149"/>
      <c r="F17" s="250" t="s">
        <v>204</v>
      </c>
      <c r="G17" s="199" t="s">
        <v>205</v>
      </c>
      <c r="H17" s="199" t="s">
        <v>206</v>
      </c>
      <c r="I17" s="200" t="s">
        <v>207</v>
      </c>
      <c r="J17" s="195">
        <v>14</v>
      </c>
      <c r="K17" s="276" t="s">
        <v>208</v>
      </c>
      <c r="L17" s="207">
        <v>1</v>
      </c>
      <c r="M17" s="149"/>
      <c r="N17" s="210" t="s">
        <v>209</v>
      </c>
      <c r="O17" s="234">
        <v>1</v>
      </c>
      <c r="P17" s="235">
        <v>45931</v>
      </c>
      <c r="Q17" s="235">
        <v>46203</v>
      </c>
      <c r="R17" s="149"/>
      <c r="S17" s="185">
        <v>46112</v>
      </c>
      <c r="T17" s="269" t="s">
        <v>210</v>
      </c>
      <c r="U17" s="216">
        <v>0.75</v>
      </c>
      <c r="V17" s="186">
        <f t="shared" si="1"/>
        <v>0.75</v>
      </c>
      <c r="W17" s="184">
        <f t="shared" si="2"/>
        <v>0.75</v>
      </c>
      <c r="X17" s="211" t="str">
        <f t="shared" si="3"/>
        <v>ALERTA</v>
      </c>
      <c r="Y17" s="212" t="s">
        <v>211</v>
      </c>
      <c r="Z17" s="213" t="s">
        <v>131</v>
      </c>
      <c r="AA17" s="213" t="s">
        <v>145</v>
      </c>
      <c r="AB17" s="185">
        <v>46203</v>
      </c>
      <c r="AC17" s="277" t="s">
        <v>493</v>
      </c>
      <c r="AD17" s="217">
        <v>1</v>
      </c>
      <c r="AE17" s="186">
        <f t="shared" si="4"/>
        <v>1</v>
      </c>
      <c r="AF17" s="184">
        <f t="shared" si="5"/>
        <v>1</v>
      </c>
      <c r="AG17" s="183" t="str">
        <f>IF(AD17="","",IF(AF17&lt;100%, IF(AF17&lt;100%, "ALERTA","EN EJECUCIÓN"), IF(AF17=100%, "OK", "EN EJECUCIÓN")))</f>
        <v>OK</v>
      </c>
      <c r="AH17" s="277" t="s">
        <v>494</v>
      </c>
      <c r="AI17" s="181" t="s">
        <v>484</v>
      </c>
      <c r="AJ17" s="213" t="s">
        <v>132</v>
      </c>
      <c r="AK17" s="151"/>
      <c r="AL17" s="151"/>
      <c r="AM17" s="151"/>
      <c r="AN17" s="151"/>
      <c r="AO17" s="151"/>
      <c r="AP17" s="151"/>
      <c r="AQ17" s="151"/>
      <c r="AR17" s="151"/>
      <c r="AS17" s="151"/>
      <c r="AT17" s="151"/>
      <c r="AU17" s="151"/>
      <c r="AV17" s="151"/>
      <c r="AW17" s="151"/>
      <c r="AX17" s="151"/>
      <c r="AY17" s="151"/>
      <c r="AZ17" s="151"/>
      <c r="BA17" s="151"/>
      <c r="BB17" s="181"/>
      <c r="BC17" s="228"/>
      <c r="BD17" s="228"/>
      <c r="BE17" s="228"/>
      <c r="BF17" s="228"/>
      <c r="BG17" s="231" t="str">
        <f t="shared" si="6"/>
        <v>NO APLICA</v>
      </c>
      <c r="BH17" s="187" t="str">
        <f t="shared" si="7"/>
        <v>NO APLICA</v>
      </c>
      <c r="BI17" s="151"/>
      <c r="BJ17" s="149"/>
    </row>
    <row r="18" spans="2:63" ht="186.75" customHeight="1" x14ac:dyDescent="0.2">
      <c r="B18" s="149"/>
      <c r="C18" s="149"/>
      <c r="D18" s="313"/>
      <c r="E18" s="149"/>
      <c r="F18" s="204" t="s">
        <v>212</v>
      </c>
      <c r="G18" s="251" t="s">
        <v>213</v>
      </c>
      <c r="H18" s="199" t="s">
        <v>214</v>
      </c>
      <c r="I18" s="200" t="s">
        <v>215</v>
      </c>
      <c r="J18" s="195">
        <v>15</v>
      </c>
      <c r="K18" s="200" t="s">
        <v>216</v>
      </c>
      <c r="L18" s="207">
        <v>1</v>
      </c>
      <c r="M18" s="149"/>
      <c r="N18" s="210" t="s">
        <v>128</v>
      </c>
      <c r="O18" s="234">
        <v>1</v>
      </c>
      <c r="P18" s="235">
        <v>45931</v>
      </c>
      <c r="Q18" s="235">
        <v>46066</v>
      </c>
      <c r="R18" s="149"/>
      <c r="S18" s="185">
        <v>46112</v>
      </c>
      <c r="T18" s="270" t="s">
        <v>217</v>
      </c>
      <c r="U18" s="217">
        <v>1</v>
      </c>
      <c r="V18" s="186">
        <f t="shared" si="1"/>
        <v>1</v>
      </c>
      <c r="W18" s="184">
        <f t="shared" si="2"/>
        <v>1</v>
      </c>
      <c r="X18" s="211" t="str">
        <f t="shared" si="3"/>
        <v>OK</v>
      </c>
      <c r="Y18" s="212" t="s">
        <v>218</v>
      </c>
      <c r="Z18" s="213" t="s">
        <v>131</v>
      </c>
      <c r="AA18" s="213" t="s">
        <v>132</v>
      </c>
      <c r="AB18" s="185">
        <v>46203</v>
      </c>
      <c r="AC18" s="270" t="s">
        <v>217</v>
      </c>
      <c r="AD18" s="217">
        <v>1</v>
      </c>
      <c r="AE18" s="186">
        <f t="shared" ref="AE18:AE27" si="11">(IF(AD18="","",IF(OR($L18=0,$I18="",AB18=""),"",AD18/$L18)))</f>
        <v>1</v>
      </c>
      <c r="AF18" s="184">
        <f t="shared" ref="AF18:AF28" si="12">(IF(OR($O18="",AE18=""),"",IF(OR($O18=0,AE18=0),0,IF((AE18*100%)/$O18&gt;100%,100%,(AE18*100%)/$O18))))</f>
        <v>1</v>
      </c>
      <c r="AG18" s="211" t="str">
        <f t="shared" si="0"/>
        <v>OK</v>
      </c>
      <c r="AH18" s="212" t="s">
        <v>487</v>
      </c>
      <c r="AI18" s="213" t="s">
        <v>484</v>
      </c>
      <c r="AJ18" s="213" t="s">
        <v>133</v>
      </c>
      <c r="AK18" s="151"/>
      <c r="AL18" s="151"/>
      <c r="AM18" s="151"/>
      <c r="AN18" s="151"/>
      <c r="AO18" s="151"/>
      <c r="AP18" s="151"/>
      <c r="AQ18" s="151"/>
      <c r="AR18" s="151"/>
      <c r="AS18" s="151"/>
      <c r="AT18" s="151"/>
      <c r="AU18" s="151"/>
      <c r="AV18" s="151"/>
      <c r="AW18" s="151"/>
      <c r="AX18" s="151"/>
      <c r="AY18" s="151"/>
      <c r="AZ18" s="151"/>
      <c r="BA18" s="151"/>
      <c r="BB18" s="181" t="s">
        <v>134</v>
      </c>
      <c r="BC18" s="228" t="s">
        <v>134</v>
      </c>
      <c r="BD18" s="228" t="s">
        <v>134</v>
      </c>
      <c r="BE18" s="228" t="s">
        <v>135</v>
      </c>
      <c r="BF18" s="228" t="s">
        <v>357</v>
      </c>
      <c r="BG18" s="231" t="str">
        <f t="shared" ref="BG18:BG27" si="13">IF(AND(BA18="Cumplida",BB18="SI",BC18="SI",BD18="SI",(OR(BE18="NO",BE18="NO APLICA")),BF18="Estructural"),"EFECTIVA",IF(AND(BA18="CUMPLIDA",OR(BB18="NO",BC18="NO",BD18="NO",BE18="SI",BF18="PUNTUAL")),"INEFECTIVA","NO APLICA"))</f>
        <v>NO APLICA</v>
      </c>
      <c r="BH18" s="187" t="str">
        <f t="shared" ref="BH18:BH27" si="14">IF(BG18="EFECTIVA","NO",IF(BG18="INEFECTIVA","SI","NO APLICA"))</f>
        <v>NO APLICA</v>
      </c>
      <c r="BI18" s="213" t="s">
        <v>485</v>
      </c>
      <c r="BJ18" s="195" t="s">
        <v>486</v>
      </c>
      <c r="BK18" s="258" t="str">
        <f t="shared" ref="BK18:BK27" si="15">F18&amp;J18</f>
        <v>3.1.1.1.115</v>
      </c>
    </row>
    <row r="19" spans="2:63" ht="138" customHeight="1" x14ac:dyDescent="0.2">
      <c r="B19" s="149"/>
      <c r="C19" s="149"/>
      <c r="D19" s="313"/>
      <c r="E19" s="149"/>
      <c r="F19" s="204" t="s">
        <v>219</v>
      </c>
      <c r="G19" s="251" t="s">
        <v>220</v>
      </c>
      <c r="H19" s="199" t="s">
        <v>221</v>
      </c>
      <c r="I19" s="200" t="s">
        <v>222</v>
      </c>
      <c r="J19" s="195">
        <v>16</v>
      </c>
      <c r="K19" s="200" t="s">
        <v>223</v>
      </c>
      <c r="L19" s="207">
        <v>1</v>
      </c>
      <c r="M19" s="149"/>
      <c r="N19" s="210" t="s">
        <v>224</v>
      </c>
      <c r="O19" s="234">
        <v>1</v>
      </c>
      <c r="P19" s="235">
        <v>46006</v>
      </c>
      <c r="Q19" s="235">
        <v>46037</v>
      </c>
      <c r="R19" s="149"/>
      <c r="S19" s="185">
        <v>46112</v>
      </c>
      <c r="T19" s="270" t="s">
        <v>225</v>
      </c>
      <c r="U19" s="217">
        <v>1</v>
      </c>
      <c r="V19" s="186">
        <f t="shared" si="1"/>
        <v>1</v>
      </c>
      <c r="W19" s="184">
        <f t="shared" si="2"/>
        <v>1</v>
      </c>
      <c r="X19" s="211" t="str">
        <f t="shared" si="3"/>
        <v>OK</v>
      </c>
      <c r="Y19" s="212" t="s">
        <v>226</v>
      </c>
      <c r="Z19" s="213" t="s">
        <v>131</v>
      </c>
      <c r="AA19" s="213" t="s">
        <v>132</v>
      </c>
      <c r="AB19" s="185">
        <v>46203</v>
      </c>
      <c r="AC19" s="270" t="s">
        <v>225</v>
      </c>
      <c r="AD19" s="217">
        <v>1</v>
      </c>
      <c r="AE19" s="186">
        <f t="shared" si="11"/>
        <v>1</v>
      </c>
      <c r="AF19" s="184">
        <f t="shared" si="12"/>
        <v>1</v>
      </c>
      <c r="AG19" s="211" t="str">
        <f t="shared" si="0"/>
        <v>OK</v>
      </c>
      <c r="AH19" s="212" t="s">
        <v>487</v>
      </c>
      <c r="AI19" s="213" t="s">
        <v>484</v>
      </c>
      <c r="AJ19" s="213" t="s">
        <v>133</v>
      </c>
      <c r="AK19" s="151"/>
      <c r="AL19" s="151"/>
      <c r="AM19" s="151"/>
      <c r="AN19" s="151"/>
      <c r="AO19" s="151"/>
      <c r="AP19" s="183" t="str">
        <f>IF(AM19="","",IF(AO19&lt;100%, IF(AO19&lt;100%, "ALERTA","EN EJECUCIÓN"), IF(AO19=100%, "OK", "EN EJECUCIÓN")))</f>
        <v/>
      </c>
      <c r="AQ19" s="151"/>
      <c r="AR19" s="151"/>
      <c r="AS19" s="151"/>
      <c r="AT19" s="185"/>
      <c r="AU19" s="151"/>
      <c r="AV19" s="181"/>
      <c r="AW19" s="186" t="str">
        <f>(IF(AV19="","",IF(OR($L19=0,$L19="",AT19=""),"",AV19/$L19)))</f>
        <v/>
      </c>
      <c r="AX19" s="182" t="str">
        <f>(IF(OR($P19="",AW19=""),"",IF(OR($P19=0,AW19=0),0,IF((AW19*100%)/$P19&gt;100%,100%,(AW19*100%)/$P19))))</f>
        <v/>
      </c>
      <c r="AY19" s="183" t="str">
        <f>IF(AV19="","",IF(AX19&lt;100%, IF(AX19&lt;100%, "ALERTA","EN EJECUCIÓN"), IF(AX19=100%, "OK", "EN EJECUCIÓN")))</f>
        <v/>
      </c>
      <c r="AZ19" s="151"/>
      <c r="BA19" s="151"/>
      <c r="BB19" s="181" t="s">
        <v>134</v>
      </c>
      <c r="BC19" s="228" t="s">
        <v>134</v>
      </c>
      <c r="BD19" s="228" t="s">
        <v>134</v>
      </c>
      <c r="BE19" s="228" t="s">
        <v>135</v>
      </c>
      <c r="BF19" s="228" t="s">
        <v>357</v>
      </c>
      <c r="BG19" s="231" t="str">
        <f t="shared" si="13"/>
        <v>NO APLICA</v>
      </c>
      <c r="BH19" s="187" t="str">
        <f t="shared" si="14"/>
        <v>NO APLICA</v>
      </c>
      <c r="BI19" s="213" t="s">
        <v>485</v>
      </c>
      <c r="BJ19" s="195" t="s">
        <v>486</v>
      </c>
      <c r="BK19" s="258" t="str">
        <f t="shared" si="15"/>
        <v>3.1.1.1.216</v>
      </c>
    </row>
    <row r="20" spans="2:63" ht="138" customHeight="1" x14ac:dyDescent="0.2">
      <c r="B20" s="149"/>
      <c r="C20" s="149"/>
      <c r="D20" s="313"/>
      <c r="E20" s="149"/>
      <c r="F20" s="204" t="s">
        <v>219</v>
      </c>
      <c r="G20" s="251" t="s">
        <v>220</v>
      </c>
      <c r="H20" s="199" t="s">
        <v>227</v>
      </c>
      <c r="I20" s="200" t="s">
        <v>228</v>
      </c>
      <c r="J20" s="195">
        <v>17</v>
      </c>
      <c r="K20" s="200" t="s">
        <v>229</v>
      </c>
      <c r="L20" s="207">
        <v>1</v>
      </c>
      <c r="M20" s="149"/>
      <c r="N20" s="210" t="s">
        <v>224</v>
      </c>
      <c r="O20" s="234">
        <v>1</v>
      </c>
      <c r="P20" s="235">
        <v>46006</v>
      </c>
      <c r="Q20" s="235">
        <v>46037</v>
      </c>
      <c r="R20" s="149"/>
      <c r="S20" s="185">
        <v>46112</v>
      </c>
      <c r="T20" s="270" t="s">
        <v>225</v>
      </c>
      <c r="U20" s="217">
        <v>1</v>
      </c>
      <c r="V20" s="186">
        <f t="shared" si="1"/>
        <v>1</v>
      </c>
      <c r="W20" s="184">
        <f t="shared" si="2"/>
        <v>1</v>
      </c>
      <c r="X20" s="211" t="str">
        <f t="shared" si="3"/>
        <v>OK</v>
      </c>
      <c r="Y20" s="212" t="s">
        <v>230</v>
      </c>
      <c r="Z20" s="213" t="s">
        <v>131</v>
      </c>
      <c r="AA20" s="213" t="s">
        <v>132</v>
      </c>
      <c r="AB20" s="185">
        <v>46203</v>
      </c>
      <c r="AC20" s="270" t="s">
        <v>225</v>
      </c>
      <c r="AD20" s="217">
        <v>1</v>
      </c>
      <c r="AE20" s="186">
        <f t="shared" si="11"/>
        <v>1</v>
      </c>
      <c r="AF20" s="184">
        <f t="shared" si="12"/>
        <v>1</v>
      </c>
      <c r="AG20" s="211" t="str">
        <f t="shared" si="0"/>
        <v>OK</v>
      </c>
      <c r="AH20" s="212" t="s">
        <v>487</v>
      </c>
      <c r="AI20" s="213" t="s">
        <v>484</v>
      </c>
      <c r="AJ20" s="213" t="s">
        <v>133</v>
      </c>
      <c r="AK20" s="151"/>
      <c r="AL20" s="151"/>
      <c r="AM20" s="151"/>
      <c r="AN20" s="151"/>
      <c r="AO20" s="151"/>
      <c r="AP20" s="151"/>
      <c r="AQ20" s="151"/>
      <c r="AR20" s="151"/>
      <c r="AS20" s="151"/>
      <c r="AT20" s="151"/>
      <c r="AU20" s="151"/>
      <c r="AV20" s="151"/>
      <c r="AW20" s="151"/>
      <c r="AX20" s="151"/>
      <c r="AY20" s="151"/>
      <c r="AZ20" s="151"/>
      <c r="BA20" s="151"/>
      <c r="BB20" s="181" t="s">
        <v>134</v>
      </c>
      <c r="BC20" s="228" t="s">
        <v>134</v>
      </c>
      <c r="BD20" s="228" t="s">
        <v>134</v>
      </c>
      <c r="BE20" s="228" t="s">
        <v>135</v>
      </c>
      <c r="BF20" s="228" t="s">
        <v>357</v>
      </c>
      <c r="BG20" s="231" t="str">
        <f t="shared" si="13"/>
        <v>NO APLICA</v>
      </c>
      <c r="BH20" s="187" t="str">
        <f t="shared" si="14"/>
        <v>NO APLICA</v>
      </c>
      <c r="BI20" s="213" t="s">
        <v>485</v>
      </c>
      <c r="BJ20" s="195" t="s">
        <v>486</v>
      </c>
      <c r="BK20" s="258" t="str">
        <f t="shared" si="15"/>
        <v>3.1.1.1.217</v>
      </c>
    </row>
    <row r="21" spans="2:63" ht="138" customHeight="1" x14ac:dyDescent="0.2">
      <c r="B21" s="149"/>
      <c r="C21" s="149"/>
      <c r="D21" s="313"/>
      <c r="E21" s="149"/>
      <c r="F21" s="204" t="s">
        <v>219</v>
      </c>
      <c r="G21" s="251" t="s">
        <v>220</v>
      </c>
      <c r="H21" s="199" t="s">
        <v>231</v>
      </c>
      <c r="I21" s="200" t="s">
        <v>232</v>
      </c>
      <c r="J21" s="195">
        <v>18</v>
      </c>
      <c r="K21" s="200" t="s">
        <v>233</v>
      </c>
      <c r="L21" s="207">
        <v>1</v>
      </c>
      <c r="M21" s="149"/>
      <c r="N21" s="210" t="s">
        <v>234</v>
      </c>
      <c r="O21" s="234">
        <v>1</v>
      </c>
      <c r="P21" s="235">
        <v>46011</v>
      </c>
      <c r="Q21" s="235">
        <v>46066</v>
      </c>
      <c r="R21" s="149"/>
      <c r="S21" s="185">
        <v>46112</v>
      </c>
      <c r="T21" s="270" t="s">
        <v>235</v>
      </c>
      <c r="U21" s="217">
        <v>1</v>
      </c>
      <c r="V21" s="186">
        <f t="shared" si="1"/>
        <v>1</v>
      </c>
      <c r="W21" s="184">
        <f t="shared" si="2"/>
        <v>1</v>
      </c>
      <c r="X21" s="211" t="str">
        <f t="shared" si="3"/>
        <v>OK</v>
      </c>
      <c r="Y21" s="212" t="s">
        <v>236</v>
      </c>
      <c r="Z21" s="213" t="s">
        <v>131</v>
      </c>
      <c r="AA21" s="213" t="s">
        <v>132</v>
      </c>
      <c r="AB21" s="185">
        <v>46203</v>
      </c>
      <c r="AC21" s="270" t="s">
        <v>235</v>
      </c>
      <c r="AD21" s="217">
        <v>1</v>
      </c>
      <c r="AE21" s="186">
        <f t="shared" si="11"/>
        <v>1</v>
      </c>
      <c r="AF21" s="184">
        <f t="shared" si="12"/>
        <v>1</v>
      </c>
      <c r="AG21" s="211" t="str">
        <f t="shared" si="0"/>
        <v>OK</v>
      </c>
      <c r="AH21" s="212" t="s">
        <v>487</v>
      </c>
      <c r="AI21" s="213" t="s">
        <v>484</v>
      </c>
      <c r="AJ21" s="213" t="s">
        <v>133</v>
      </c>
      <c r="AK21" s="151"/>
      <c r="AL21" s="151"/>
      <c r="AM21" s="151"/>
      <c r="AN21" s="151"/>
      <c r="AO21" s="151"/>
      <c r="AP21" s="151"/>
      <c r="AQ21" s="151"/>
      <c r="AR21" s="151"/>
      <c r="AS21" s="151"/>
      <c r="AT21" s="151"/>
      <c r="AU21" s="151"/>
      <c r="AV21" s="151"/>
      <c r="AW21" s="151"/>
      <c r="AX21" s="151"/>
      <c r="AY21" s="151"/>
      <c r="AZ21" s="151"/>
      <c r="BA21" s="151"/>
      <c r="BB21" s="181" t="s">
        <v>134</v>
      </c>
      <c r="BC21" s="228" t="s">
        <v>134</v>
      </c>
      <c r="BD21" s="228" t="s">
        <v>134</v>
      </c>
      <c r="BE21" s="228" t="s">
        <v>135</v>
      </c>
      <c r="BF21" s="228" t="s">
        <v>357</v>
      </c>
      <c r="BG21" s="231" t="str">
        <f t="shared" si="13"/>
        <v>NO APLICA</v>
      </c>
      <c r="BH21" s="187" t="str">
        <f t="shared" si="14"/>
        <v>NO APLICA</v>
      </c>
      <c r="BI21" s="213" t="s">
        <v>485</v>
      </c>
      <c r="BJ21" s="195" t="s">
        <v>486</v>
      </c>
      <c r="BK21" s="258" t="str">
        <f t="shared" si="15"/>
        <v>3.1.1.1.218</v>
      </c>
    </row>
    <row r="22" spans="2:63" ht="138" customHeight="1" x14ac:dyDescent="0.2">
      <c r="B22" s="149"/>
      <c r="C22" s="149"/>
      <c r="D22" s="313"/>
      <c r="E22" s="149"/>
      <c r="F22" s="204" t="s">
        <v>219</v>
      </c>
      <c r="G22" s="251" t="s">
        <v>220</v>
      </c>
      <c r="H22" s="199" t="s">
        <v>231</v>
      </c>
      <c r="I22" s="200" t="s">
        <v>237</v>
      </c>
      <c r="J22" s="195">
        <v>19</v>
      </c>
      <c r="K22" s="200" t="s">
        <v>238</v>
      </c>
      <c r="L22" s="207">
        <v>1</v>
      </c>
      <c r="M22" s="149"/>
      <c r="N22" s="210" t="s">
        <v>239</v>
      </c>
      <c r="O22" s="234">
        <v>1</v>
      </c>
      <c r="P22" s="235">
        <v>46022</v>
      </c>
      <c r="Q22" s="235">
        <v>46066</v>
      </c>
      <c r="R22" s="149"/>
      <c r="S22" s="185">
        <v>46112</v>
      </c>
      <c r="T22" s="270" t="s">
        <v>240</v>
      </c>
      <c r="U22" s="217">
        <v>1</v>
      </c>
      <c r="V22" s="186">
        <f t="shared" si="1"/>
        <v>1</v>
      </c>
      <c r="W22" s="184">
        <f t="shared" si="2"/>
        <v>1</v>
      </c>
      <c r="X22" s="211" t="str">
        <f t="shared" si="3"/>
        <v>OK</v>
      </c>
      <c r="Y22" s="212" t="s">
        <v>241</v>
      </c>
      <c r="Z22" s="213" t="s">
        <v>131</v>
      </c>
      <c r="AA22" s="213" t="s">
        <v>132</v>
      </c>
      <c r="AB22" s="185">
        <v>46203</v>
      </c>
      <c r="AC22" s="270" t="s">
        <v>240</v>
      </c>
      <c r="AD22" s="217">
        <v>1</v>
      </c>
      <c r="AE22" s="186">
        <f t="shared" si="11"/>
        <v>1</v>
      </c>
      <c r="AF22" s="184">
        <f t="shared" si="12"/>
        <v>1</v>
      </c>
      <c r="AG22" s="211" t="str">
        <f t="shared" si="0"/>
        <v>OK</v>
      </c>
      <c r="AH22" s="212" t="s">
        <v>487</v>
      </c>
      <c r="AI22" s="213" t="s">
        <v>484</v>
      </c>
      <c r="AJ22" s="213" t="s">
        <v>133</v>
      </c>
      <c r="AK22" s="151"/>
      <c r="AL22" s="151"/>
      <c r="AM22" s="151"/>
      <c r="AN22" s="151"/>
      <c r="AO22" s="151"/>
      <c r="AP22" s="183" t="str">
        <f>IF(AM22="","",IF(AO22&lt;100%, IF(AO22&lt;100%, "ALERTA","EN EJECUCIÓN"), IF(AO22=100%, "OK", "EN EJECUCIÓN")))</f>
        <v/>
      </c>
      <c r="AQ22" s="151"/>
      <c r="AR22" s="151"/>
      <c r="AS22" s="151"/>
      <c r="AT22" s="185"/>
      <c r="AU22" s="151"/>
      <c r="AV22" s="181"/>
      <c r="AW22" s="186" t="str">
        <f>(IF(AV22="","",IF(OR($L22=0,$L22="",AT22=""),"",AV22/$L22)))</f>
        <v/>
      </c>
      <c r="AX22" s="182" t="str">
        <f>(IF(OR($P22="",AW22=""),"",IF(OR($P22=0,AW22=0),0,IF((AW22*100%)/$P22&gt;100%,100%,(AW22*100%)/$P22))))</f>
        <v/>
      </c>
      <c r="AY22" s="183" t="str">
        <f>IF(AV22="","",IF(AX22&lt;100%, IF(AX22&lt;100%, "ALERTA","EN EJECUCIÓN"), IF(AX22=100%, "OK", "EN EJECUCIÓN")))</f>
        <v/>
      </c>
      <c r="AZ22" s="151"/>
      <c r="BA22" s="151"/>
      <c r="BB22" s="181" t="s">
        <v>134</v>
      </c>
      <c r="BC22" s="228" t="s">
        <v>134</v>
      </c>
      <c r="BD22" s="228" t="s">
        <v>134</v>
      </c>
      <c r="BE22" s="228" t="s">
        <v>135</v>
      </c>
      <c r="BF22" s="228" t="s">
        <v>357</v>
      </c>
      <c r="BG22" s="231" t="str">
        <f t="shared" si="13"/>
        <v>NO APLICA</v>
      </c>
      <c r="BH22" s="187" t="str">
        <f t="shared" si="14"/>
        <v>NO APLICA</v>
      </c>
      <c r="BI22" s="213" t="s">
        <v>485</v>
      </c>
      <c r="BJ22" s="195" t="s">
        <v>486</v>
      </c>
      <c r="BK22" s="258" t="str">
        <f t="shared" si="15"/>
        <v>3.1.1.1.219</v>
      </c>
    </row>
    <row r="23" spans="2:63" ht="138" customHeight="1" x14ac:dyDescent="0.2">
      <c r="B23" s="149"/>
      <c r="C23" s="149"/>
      <c r="D23" s="313"/>
      <c r="E23" s="149"/>
      <c r="F23" s="204" t="s">
        <v>242</v>
      </c>
      <c r="G23" s="251" t="s">
        <v>243</v>
      </c>
      <c r="H23" s="199" t="s">
        <v>221</v>
      </c>
      <c r="I23" s="200" t="s">
        <v>222</v>
      </c>
      <c r="J23" s="195">
        <v>20</v>
      </c>
      <c r="K23" s="200" t="s">
        <v>223</v>
      </c>
      <c r="L23" s="207">
        <v>1</v>
      </c>
      <c r="M23" s="149"/>
      <c r="N23" s="210" t="s">
        <v>224</v>
      </c>
      <c r="O23" s="234">
        <v>1</v>
      </c>
      <c r="P23" s="235">
        <v>46006</v>
      </c>
      <c r="Q23" s="235">
        <v>46037</v>
      </c>
      <c r="R23" s="149"/>
      <c r="S23" s="185">
        <v>46112</v>
      </c>
      <c r="T23" s="270" t="s">
        <v>244</v>
      </c>
      <c r="U23" s="218">
        <v>1</v>
      </c>
      <c r="V23" s="186">
        <f t="shared" si="1"/>
        <v>1</v>
      </c>
      <c r="W23" s="184">
        <f t="shared" si="2"/>
        <v>1</v>
      </c>
      <c r="X23" s="211" t="str">
        <f t="shared" si="3"/>
        <v>OK</v>
      </c>
      <c r="Y23" s="212" t="s">
        <v>226</v>
      </c>
      <c r="Z23" s="213" t="s">
        <v>131</v>
      </c>
      <c r="AA23" s="213" t="s">
        <v>132</v>
      </c>
      <c r="AB23" s="185">
        <v>46203</v>
      </c>
      <c r="AC23" s="270" t="s">
        <v>244</v>
      </c>
      <c r="AD23" s="218">
        <v>1</v>
      </c>
      <c r="AE23" s="186">
        <f t="shared" si="11"/>
        <v>1</v>
      </c>
      <c r="AF23" s="184">
        <f t="shared" si="12"/>
        <v>1</v>
      </c>
      <c r="AG23" s="211" t="str">
        <f t="shared" si="0"/>
        <v>OK</v>
      </c>
      <c r="AH23" s="212" t="s">
        <v>487</v>
      </c>
      <c r="AI23" s="213" t="s">
        <v>484</v>
      </c>
      <c r="AJ23" s="213" t="s">
        <v>133</v>
      </c>
      <c r="AK23" s="151"/>
      <c r="AL23" s="151"/>
      <c r="AM23" s="151"/>
      <c r="AN23" s="151"/>
      <c r="AO23" s="151"/>
      <c r="AP23" s="151"/>
      <c r="AQ23" s="151"/>
      <c r="AR23" s="151"/>
      <c r="AS23" s="151"/>
      <c r="AT23" s="151"/>
      <c r="AU23" s="151"/>
      <c r="AV23" s="151"/>
      <c r="AW23" s="151"/>
      <c r="AX23" s="151"/>
      <c r="AY23" s="151"/>
      <c r="AZ23" s="151"/>
      <c r="BA23" s="151"/>
      <c r="BB23" s="181" t="s">
        <v>134</v>
      </c>
      <c r="BC23" s="228" t="s">
        <v>134</v>
      </c>
      <c r="BD23" s="228" t="s">
        <v>134</v>
      </c>
      <c r="BE23" s="228" t="s">
        <v>135</v>
      </c>
      <c r="BF23" s="228" t="s">
        <v>357</v>
      </c>
      <c r="BG23" s="231" t="str">
        <f t="shared" si="13"/>
        <v>NO APLICA</v>
      </c>
      <c r="BH23" s="187" t="str">
        <f t="shared" si="14"/>
        <v>NO APLICA</v>
      </c>
      <c r="BI23" s="213" t="s">
        <v>485</v>
      </c>
      <c r="BJ23" s="195" t="s">
        <v>486</v>
      </c>
      <c r="BK23" s="258" t="str">
        <f t="shared" si="15"/>
        <v>3.1.1.220</v>
      </c>
    </row>
    <row r="24" spans="2:63" ht="138" customHeight="1" x14ac:dyDescent="0.2">
      <c r="B24" s="149"/>
      <c r="C24" s="149"/>
      <c r="D24" s="313"/>
      <c r="E24" s="149"/>
      <c r="F24" s="204" t="s">
        <v>245</v>
      </c>
      <c r="G24" s="251" t="s">
        <v>246</v>
      </c>
      <c r="H24" s="199" t="s">
        <v>247</v>
      </c>
      <c r="I24" s="200" t="s">
        <v>228</v>
      </c>
      <c r="J24" s="195">
        <v>21</v>
      </c>
      <c r="K24" s="200" t="s">
        <v>229</v>
      </c>
      <c r="L24" s="207">
        <v>1</v>
      </c>
      <c r="M24" s="149"/>
      <c r="N24" s="210" t="s">
        <v>224</v>
      </c>
      <c r="O24" s="234">
        <v>1</v>
      </c>
      <c r="P24" s="235">
        <v>46006</v>
      </c>
      <c r="Q24" s="235">
        <v>46037</v>
      </c>
      <c r="R24" s="149"/>
      <c r="S24" s="185">
        <v>46112</v>
      </c>
      <c r="T24" s="270" t="s">
        <v>248</v>
      </c>
      <c r="U24" s="218">
        <v>1</v>
      </c>
      <c r="V24" s="186">
        <f t="shared" si="1"/>
        <v>1</v>
      </c>
      <c r="W24" s="184">
        <f t="shared" si="2"/>
        <v>1</v>
      </c>
      <c r="X24" s="211" t="str">
        <f t="shared" si="3"/>
        <v>OK</v>
      </c>
      <c r="Y24" s="212" t="s">
        <v>230</v>
      </c>
      <c r="Z24" s="213" t="s">
        <v>131</v>
      </c>
      <c r="AA24" s="213" t="s">
        <v>132</v>
      </c>
      <c r="AB24" s="185">
        <v>46203</v>
      </c>
      <c r="AC24" s="270" t="s">
        <v>248</v>
      </c>
      <c r="AD24" s="218">
        <v>1</v>
      </c>
      <c r="AE24" s="186">
        <f t="shared" si="11"/>
        <v>1</v>
      </c>
      <c r="AF24" s="184">
        <f t="shared" si="12"/>
        <v>1</v>
      </c>
      <c r="AG24" s="211" t="str">
        <f t="shared" si="0"/>
        <v>OK</v>
      </c>
      <c r="AH24" s="212" t="s">
        <v>487</v>
      </c>
      <c r="AI24" s="213" t="s">
        <v>484</v>
      </c>
      <c r="AJ24" s="213" t="s">
        <v>133</v>
      </c>
      <c r="AK24" s="151"/>
      <c r="AL24" s="151"/>
      <c r="AM24" s="151"/>
      <c r="AN24" s="151"/>
      <c r="AO24" s="151"/>
      <c r="AP24" s="151"/>
      <c r="AQ24" s="151"/>
      <c r="AR24" s="151"/>
      <c r="AS24" s="151"/>
      <c r="AT24" s="151"/>
      <c r="AU24" s="151"/>
      <c r="AV24" s="151"/>
      <c r="AW24" s="151"/>
      <c r="AX24" s="151"/>
      <c r="AY24" s="151"/>
      <c r="AZ24" s="151"/>
      <c r="BA24" s="151"/>
      <c r="BB24" s="181" t="s">
        <v>134</v>
      </c>
      <c r="BC24" s="228" t="s">
        <v>134</v>
      </c>
      <c r="BD24" s="228" t="s">
        <v>134</v>
      </c>
      <c r="BE24" s="228" t="s">
        <v>135</v>
      </c>
      <c r="BF24" s="228" t="s">
        <v>357</v>
      </c>
      <c r="BG24" s="231" t="str">
        <f t="shared" si="13"/>
        <v>NO APLICA</v>
      </c>
      <c r="BH24" s="187" t="str">
        <f t="shared" si="14"/>
        <v>NO APLICA</v>
      </c>
      <c r="BI24" s="213" t="s">
        <v>485</v>
      </c>
      <c r="BJ24" s="195" t="s">
        <v>486</v>
      </c>
      <c r="BK24" s="258" t="str">
        <f t="shared" si="15"/>
        <v>3.1.1.321</v>
      </c>
    </row>
    <row r="25" spans="2:63" ht="138" customHeight="1" x14ac:dyDescent="0.2">
      <c r="B25" s="149"/>
      <c r="C25" s="149"/>
      <c r="D25" s="313"/>
      <c r="E25" s="149"/>
      <c r="F25" s="204" t="s">
        <v>249</v>
      </c>
      <c r="G25" s="251" t="s">
        <v>250</v>
      </c>
      <c r="H25" s="199" t="s">
        <v>231</v>
      </c>
      <c r="I25" s="200" t="s">
        <v>232</v>
      </c>
      <c r="J25" s="195">
        <v>22</v>
      </c>
      <c r="K25" s="200" t="s">
        <v>233</v>
      </c>
      <c r="L25" s="207">
        <v>1</v>
      </c>
      <c r="M25" s="149"/>
      <c r="N25" s="210" t="s">
        <v>251</v>
      </c>
      <c r="O25" s="234">
        <v>1</v>
      </c>
      <c r="P25" s="235">
        <v>46011</v>
      </c>
      <c r="Q25" s="235">
        <v>46066</v>
      </c>
      <c r="R25" s="149"/>
      <c r="S25" s="185">
        <v>46112</v>
      </c>
      <c r="T25" s="270" t="s">
        <v>252</v>
      </c>
      <c r="U25" s="218">
        <v>1</v>
      </c>
      <c r="V25" s="186">
        <f t="shared" si="1"/>
        <v>1</v>
      </c>
      <c r="W25" s="184">
        <f t="shared" si="2"/>
        <v>1</v>
      </c>
      <c r="X25" s="211" t="str">
        <f t="shared" si="3"/>
        <v>OK</v>
      </c>
      <c r="Y25" s="212" t="s">
        <v>236</v>
      </c>
      <c r="Z25" s="213" t="s">
        <v>131</v>
      </c>
      <c r="AA25" s="213" t="s">
        <v>132</v>
      </c>
      <c r="AB25" s="185">
        <v>46203</v>
      </c>
      <c r="AC25" s="270" t="s">
        <v>252</v>
      </c>
      <c r="AD25" s="218">
        <v>1</v>
      </c>
      <c r="AE25" s="186">
        <f t="shared" si="11"/>
        <v>1</v>
      </c>
      <c r="AF25" s="184">
        <f t="shared" si="12"/>
        <v>1</v>
      </c>
      <c r="AG25" s="211" t="str">
        <f t="shared" si="0"/>
        <v>OK</v>
      </c>
      <c r="AH25" s="212" t="s">
        <v>487</v>
      </c>
      <c r="AI25" s="213" t="s">
        <v>484</v>
      </c>
      <c r="AJ25" s="213" t="s">
        <v>133</v>
      </c>
      <c r="AK25" s="151"/>
      <c r="AL25" s="151"/>
      <c r="AM25" s="151"/>
      <c r="AN25" s="151"/>
      <c r="AO25" s="151"/>
      <c r="AP25" s="183" t="str">
        <f>IF(AM25="","",IF(AO25&lt;100%, IF(AO25&lt;100%, "ALERTA","EN EJECUCIÓN"), IF(AO25=100%, "OK", "EN EJECUCIÓN")))</f>
        <v/>
      </c>
      <c r="AQ25" s="151"/>
      <c r="AR25" s="151"/>
      <c r="AS25" s="151"/>
      <c r="AT25" s="185"/>
      <c r="AU25" s="151"/>
      <c r="AV25" s="181"/>
      <c r="AW25" s="186" t="str">
        <f>(IF(AV25="","",IF(OR($L25=0,$L25="",AT25=""),"",AV25/$L25)))</f>
        <v/>
      </c>
      <c r="AX25" s="182" t="str">
        <f>(IF(OR($P25="",AW25=""),"",IF(OR($P25=0,AW25=0),0,IF((AW25*100%)/$P25&gt;100%,100%,(AW25*100%)/$P25))))</f>
        <v/>
      </c>
      <c r="AY25" s="183" t="str">
        <f>IF(AV25="","",IF(AX25&lt;100%, IF(AX25&lt;100%, "ALERTA","EN EJECUCIÓN"), IF(AX25=100%, "OK", "EN EJECUCIÓN")))</f>
        <v/>
      </c>
      <c r="AZ25" s="151"/>
      <c r="BA25" s="151"/>
      <c r="BB25" s="181" t="s">
        <v>134</v>
      </c>
      <c r="BC25" s="228" t="s">
        <v>134</v>
      </c>
      <c r="BD25" s="228" t="s">
        <v>134</v>
      </c>
      <c r="BE25" s="228" t="s">
        <v>135</v>
      </c>
      <c r="BF25" s="228" t="s">
        <v>357</v>
      </c>
      <c r="BG25" s="231" t="str">
        <f t="shared" si="13"/>
        <v>NO APLICA</v>
      </c>
      <c r="BH25" s="187" t="str">
        <f t="shared" si="14"/>
        <v>NO APLICA</v>
      </c>
      <c r="BI25" s="213" t="s">
        <v>485</v>
      </c>
      <c r="BJ25" s="195" t="s">
        <v>486</v>
      </c>
      <c r="BK25" s="258" t="str">
        <f t="shared" si="15"/>
        <v>3.1.1.422</v>
      </c>
    </row>
    <row r="26" spans="2:63" ht="138" customHeight="1" x14ac:dyDescent="0.2">
      <c r="B26" s="149"/>
      <c r="C26" s="149"/>
      <c r="D26" s="313"/>
      <c r="E26" s="149"/>
      <c r="F26" s="204" t="s">
        <v>249</v>
      </c>
      <c r="G26" s="251" t="s">
        <v>250</v>
      </c>
      <c r="H26" s="199" t="s">
        <v>231</v>
      </c>
      <c r="I26" s="200" t="s">
        <v>237</v>
      </c>
      <c r="J26" s="195">
        <v>23</v>
      </c>
      <c r="K26" s="200" t="s">
        <v>238</v>
      </c>
      <c r="L26" s="207">
        <v>1</v>
      </c>
      <c r="M26" s="149"/>
      <c r="N26" s="210" t="s">
        <v>239</v>
      </c>
      <c r="O26" s="234">
        <v>1</v>
      </c>
      <c r="P26" s="235">
        <v>46022</v>
      </c>
      <c r="Q26" s="235">
        <v>46066</v>
      </c>
      <c r="R26" s="149"/>
      <c r="S26" s="185">
        <v>46112</v>
      </c>
      <c r="T26" s="270" t="s">
        <v>253</v>
      </c>
      <c r="U26" s="218">
        <v>1</v>
      </c>
      <c r="V26" s="186">
        <f t="shared" si="1"/>
        <v>1</v>
      </c>
      <c r="W26" s="184">
        <f t="shared" si="2"/>
        <v>1</v>
      </c>
      <c r="X26" s="211" t="str">
        <f t="shared" si="3"/>
        <v>OK</v>
      </c>
      <c r="Y26" s="212" t="s">
        <v>241</v>
      </c>
      <c r="Z26" s="213" t="s">
        <v>131</v>
      </c>
      <c r="AA26" s="213" t="s">
        <v>132</v>
      </c>
      <c r="AB26" s="185">
        <v>46203</v>
      </c>
      <c r="AC26" s="270" t="s">
        <v>253</v>
      </c>
      <c r="AD26" s="218">
        <v>1</v>
      </c>
      <c r="AE26" s="186">
        <f t="shared" si="11"/>
        <v>1</v>
      </c>
      <c r="AF26" s="184">
        <f t="shared" si="12"/>
        <v>1</v>
      </c>
      <c r="AG26" s="211" t="str">
        <f t="shared" si="0"/>
        <v>OK</v>
      </c>
      <c r="AH26" s="212" t="s">
        <v>487</v>
      </c>
      <c r="AI26" s="213" t="s">
        <v>484</v>
      </c>
      <c r="AJ26" s="213" t="s">
        <v>133</v>
      </c>
      <c r="AK26" s="151"/>
      <c r="AL26" s="151"/>
      <c r="AM26" s="151"/>
      <c r="AN26" s="151"/>
      <c r="AO26" s="151"/>
      <c r="AP26" s="151"/>
      <c r="AQ26" s="151"/>
      <c r="AR26" s="151"/>
      <c r="AS26" s="151"/>
      <c r="AT26" s="151"/>
      <c r="AU26" s="151"/>
      <c r="AV26" s="151"/>
      <c r="AW26" s="151"/>
      <c r="AX26" s="151"/>
      <c r="AY26" s="151"/>
      <c r="AZ26" s="151"/>
      <c r="BA26" s="151"/>
      <c r="BB26" s="181" t="s">
        <v>134</v>
      </c>
      <c r="BC26" s="228" t="s">
        <v>134</v>
      </c>
      <c r="BD26" s="228" t="s">
        <v>134</v>
      </c>
      <c r="BE26" s="228" t="s">
        <v>135</v>
      </c>
      <c r="BF26" s="228" t="s">
        <v>357</v>
      </c>
      <c r="BG26" s="231" t="str">
        <f t="shared" si="13"/>
        <v>NO APLICA</v>
      </c>
      <c r="BH26" s="187" t="str">
        <f t="shared" si="14"/>
        <v>NO APLICA</v>
      </c>
      <c r="BI26" s="213" t="s">
        <v>485</v>
      </c>
      <c r="BJ26" s="195" t="s">
        <v>486</v>
      </c>
      <c r="BK26" s="258" t="str">
        <f t="shared" si="15"/>
        <v>3.1.1.423</v>
      </c>
    </row>
    <row r="27" spans="2:63" ht="138" customHeight="1" x14ac:dyDescent="0.2">
      <c r="B27" s="149"/>
      <c r="C27" s="149"/>
      <c r="D27" s="312"/>
      <c r="E27" s="149"/>
      <c r="F27" s="204" t="s">
        <v>254</v>
      </c>
      <c r="G27" s="251" t="s">
        <v>255</v>
      </c>
      <c r="H27" s="199" t="s">
        <v>256</v>
      </c>
      <c r="I27" s="200" t="s">
        <v>257</v>
      </c>
      <c r="J27" s="195">
        <v>24</v>
      </c>
      <c r="K27" s="200" t="s">
        <v>208</v>
      </c>
      <c r="L27" s="207">
        <v>1</v>
      </c>
      <c r="M27" s="149"/>
      <c r="N27" s="210" t="s">
        <v>258</v>
      </c>
      <c r="O27" s="234">
        <v>1</v>
      </c>
      <c r="P27" s="235">
        <v>45931</v>
      </c>
      <c r="Q27" s="235">
        <v>46022</v>
      </c>
      <c r="R27" s="149"/>
      <c r="S27" s="185">
        <v>46112</v>
      </c>
      <c r="T27" s="270" t="s">
        <v>259</v>
      </c>
      <c r="U27" s="213">
        <v>1</v>
      </c>
      <c r="V27" s="186">
        <f t="shared" si="1"/>
        <v>1</v>
      </c>
      <c r="W27" s="184">
        <f t="shared" si="2"/>
        <v>1</v>
      </c>
      <c r="X27" s="211" t="str">
        <f t="shared" si="3"/>
        <v>OK</v>
      </c>
      <c r="Y27" s="214" t="s">
        <v>144</v>
      </c>
      <c r="Z27" s="213" t="s">
        <v>131</v>
      </c>
      <c r="AA27" s="213" t="s">
        <v>132</v>
      </c>
      <c r="AB27" s="185">
        <v>46203</v>
      </c>
      <c r="AC27" s="270" t="s">
        <v>259</v>
      </c>
      <c r="AD27" s="213">
        <v>1</v>
      </c>
      <c r="AE27" s="186">
        <f t="shared" si="11"/>
        <v>1</v>
      </c>
      <c r="AF27" s="184">
        <f t="shared" si="12"/>
        <v>1</v>
      </c>
      <c r="AG27" s="211" t="str">
        <f t="shared" si="0"/>
        <v>OK</v>
      </c>
      <c r="AH27" s="212" t="s">
        <v>487</v>
      </c>
      <c r="AI27" s="213" t="s">
        <v>484</v>
      </c>
      <c r="AJ27" s="213" t="s">
        <v>133</v>
      </c>
      <c r="AK27" s="151"/>
      <c r="AL27" s="151"/>
      <c r="AM27" s="151"/>
      <c r="AN27" s="151"/>
      <c r="AO27" s="151"/>
      <c r="AP27" s="151"/>
      <c r="AQ27" s="151"/>
      <c r="AR27" s="151"/>
      <c r="AS27" s="151"/>
      <c r="AT27" s="151"/>
      <c r="AU27" s="151"/>
      <c r="AV27" s="151"/>
      <c r="AW27" s="151"/>
      <c r="AX27" s="151"/>
      <c r="AY27" s="151"/>
      <c r="AZ27" s="151"/>
      <c r="BA27" s="151"/>
      <c r="BB27" s="181" t="s">
        <v>134</v>
      </c>
      <c r="BC27" s="228" t="s">
        <v>134</v>
      </c>
      <c r="BD27" s="228" t="s">
        <v>134</v>
      </c>
      <c r="BE27" s="228" t="s">
        <v>135</v>
      </c>
      <c r="BF27" s="228" t="s">
        <v>357</v>
      </c>
      <c r="BG27" s="231" t="str">
        <f t="shared" si="13"/>
        <v>NO APLICA</v>
      </c>
      <c r="BH27" s="187" t="str">
        <f t="shared" si="14"/>
        <v>NO APLICA</v>
      </c>
      <c r="BI27" s="213" t="s">
        <v>485</v>
      </c>
      <c r="BJ27" s="195" t="s">
        <v>486</v>
      </c>
      <c r="BK27" s="258" t="str">
        <f t="shared" si="15"/>
        <v>3.1.1.524</v>
      </c>
    </row>
    <row r="28" spans="2:63" ht="138" customHeight="1" x14ac:dyDescent="0.2">
      <c r="B28" s="149"/>
      <c r="C28" s="149"/>
      <c r="D28" s="313"/>
      <c r="E28" s="149"/>
      <c r="F28" s="204" t="s">
        <v>254</v>
      </c>
      <c r="G28" s="199" t="s">
        <v>255</v>
      </c>
      <c r="H28" s="199" t="s">
        <v>256</v>
      </c>
      <c r="I28" s="200" t="s">
        <v>260</v>
      </c>
      <c r="J28" s="195">
        <v>25</v>
      </c>
      <c r="K28" s="278" t="s">
        <v>208</v>
      </c>
      <c r="L28" s="207">
        <v>1</v>
      </c>
      <c r="M28" s="149"/>
      <c r="N28" s="210" t="s">
        <v>261</v>
      </c>
      <c r="O28" s="234">
        <v>1</v>
      </c>
      <c r="P28" s="235">
        <v>45931</v>
      </c>
      <c r="Q28" s="235">
        <v>46172</v>
      </c>
      <c r="R28" s="149"/>
      <c r="S28" s="185">
        <v>46112</v>
      </c>
      <c r="T28" s="269" t="s">
        <v>259</v>
      </c>
      <c r="U28" s="219">
        <v>0.5</v>
      </c>
      <c r="V28" s="186">
        <f t="shared" si="1"/>
        <v>0.5</v>
      </c>
      <c r="W28" s="184">
        <f t="shared" si="2"/>
        <v>0.5</v>
      </c>
      <c r="X28" s="211" t="str">
        <f t="shared" si="3"/>
        <v>ALERTA</v>
      </c>
      <c r="Y28" s="212" t="s">
        <v>262</v>
      </c>
      <c r="Z28" s="213" t="s">
        <v>131</v>
      </c>
      <c r="AA28" s="213" t="s">
        <v>145</v>
      </c>
      <c r="AB28" s="185">
        <v>46203</v>
      </c>
      <c r="AC28" s="199" t="s">
        <v>496</v>
      </c>
      <c r="AD28" s="221">
        <v>1</v>
      </c>
      <c r="AE28" s="186">
        <v>1</v>
      </c>
      <c r="AF28" s="184">
        <f t="shared" si="12"/>
        <v>1</v>
      </c>
      <c r="AG28" s="183" t="s">
        <v>492</v>
      </c>
      <c r="AH28" s="277" t="s">
        <v>495</v>
      </c>
      <c r="AI28" s="181" t="s">
        <v>484</v>
      </c>
      <c r="AJ28" s="213" t="s">
        <v>132</v>
      </c>
      <c r="AK28" s="151"/>
      <c r="AL28" s="151"/>
      <c r="AM28" s="151"/>
      <c r="AN28" s="151"/>
      <c r="AO28" s="151"/>
      <c r="AP28" s="183" t="str">
        <f>IF(AM28="","",IF(AO28&lt;100%, IF(AO28&lt;100%, "ALERTA","EN EJECUCIÓN"), IF(AO28=100%, "OK", "EN EJECUCIÓN")))</f>
        <v/>
      </c>
      <c r="AQ28" s="151"/>
      <c r="AR28" s="151"/>
      <c r="AS28" s="151"/>
      <c r="AT28" s="185"/>
      <c r="AU28" s="151"/>
      <c r="AV28" s="181"/>
      <c r="AW28" s="186" t="str">
        <f>(IF(AV28="","",IF(OR($L28=0,$L28="",AT28=""),"",AV28/$L28)))</f>
        <v/>
      </c>
      <c r="AX28" s="182" t="str">
        <f>(IF(OR($P28="",AW28=""),"",IF(OR($P28=0,AW28=0),0,IF((AW28*100%)/$P28&gt;100%,100%,(AW28*100%)/$P28))))</f>
        <v/>
      </c>
      <c r="AY28" s="183" t="str">
        <f>IF(AV28="","",IF(AX28&lt;100%, IF(AX28&lt;100%, "ALERTA","EN EJECUCIÓN"), IF(AX28=100%, "OK", "EN EJECUCIÓN")))</f>
        <v/>
      </c>
      <c r="AZ28" s="151"/>
      <c r="BA28" s="151"/>
      <c r="BB28" s="181"/>
      <c r="BC28" s="228"/>
      <c r="BD28" s="228"/>
      <c r="BE28" s="228"/>
      <c r="BF28" s="228"/>
      <c r="BG28" s="231" t="str">
        <f t="shared" si="6"/>
        <v>NO APLICA</v>
      </c>
      <c r="BH28" s="187" t="str">
        <f t="shared" si="7"/>
        <v>NO APLICA</v>
      </c>
      <c r="BI28" s="151"/>
      <c r="BJ28" s="149"/>
    </row>
    <row r="29" spans="2:63" ht="138" customHeight="1" x14ac:dyDescent="0.2">
      <c r="B29" s="149"/>
      <c r="C29" s="149"/>
      <c r="D29" s="312"/>
      <c r="E29" s="149"/>
      <c r="F29" s="204" t="s">
        <v>254</v>
      </c>
      <c r="G29" s="251" t="s">
        <v>255</v>
      </c>
      <c r="H29" s="199" t="s">
        <v>256</v>
      </c>
      <c r="I29" s="200" t="s">
        <v>263</v>
      </c>
      <c r="J29" s="195">
        <v>26</v>
      </c>
      <c r="K29" s="200" t="s">
        <v>264</v>
      </c>
      <c r="L29" s="207">
        <v>1</v>
      </c>
      <c r="M29" s="149"/>
      <c r="N29" s="210" t="s">
        <v>265</v>
      </c>
      <c r="O29" s="234">
        <v>1</v>
      </c>
      <c r="P29" s="235">
        <v>45931</v>
      </c>
      <c r="Q29" s="235">
        <v>46022</v>
      </c>
      <c r="R29" s="149"/>
      <c r="S29" s="185">
        <v>46112</v>
      </c>
      <c r="T29" s="270"/>
      <c r="U29" s="181">
        <v>1</v>
      </c>
      <c r="V29" s="186">
        <f t="shared" si="1"/>
        <v>1</v>
      </c>
      <c r="W29" s="184">
        <f t="shared" si="2"/>
        <v>1</v>
      </c>
      <c r="X29" s="211" t="str">
        <f t="shared" si="3"/>
        <v>OK</v>
      </c>
      <c r="Y29" s="214" t="s">
        <v>144</v>
      </c>
      <c r="Z29" s="213" t="s">
        <v>131</v>
      </c>
      <c r="AA29" s="213" t="s">
        <v>132</v>
      </c>
      <c r="AB29" s="185">
        <v>46203</v>
      </c>
      <c r="AC29" s="270"/>
      <c r="AD29" s="181">
        <v>1</v>
      </c>
      <c r="AE29" s="186">
        <f>(IF(AD29="","",IF(OR($L29=0,$I29="",AB29=""),"",AD29/$L29)))</f>
        <v>1</v>
      </c>
      <c r="AF29" s="184">
        <f>(IF(OR($O29="",AE29=""),"",IF(OR($O29=0,AE29=0),0,IF((AE29*100%)/$O29&gt;100%,100%,(AE29*100%)/$O29))))</f>
        <v>1</v>
      </c>
      <c r="AG29" s="211" t="str">
        <f t="shared" si="0"/>
        <v>OK</v>
      </c>
      <c r="AH29" s="212" t="s">
        <v>487</v>
      </c>
      <c r="AI29" s="213" t="s">
        <v>484</v>
      </c>
      <c r="AJ29" s="213" t="s">
        <v>133</v>
      </c>
      <c r="AK29" s="151"/>
      <c r="AL29" s="151"/>
      <c r="AM29" s="151"/>
      <c r="AN29" s="151"/>
      <c r="AO29" s="151"/>
      <c r="AP29" s="151"/>
      <c r="AQ29" s="151"/>
      <c r="AR29" s="151"/>
      <c r="AS29" s="151"/>
      <c r="AT29" s="151"/>
      <c r="AU29" s="151"/>
      <c r="AV29" s="151"/>
      <c r="AW29" s="151"/>
      <c r="AX29" s="151"/>
      <c r="AY29" s="151"/>
      <c r="AZ29" s="151"/>
      <c r="BA29" s="151"/>
      <c r="BB29" s="181" t="s">
        <v>134</v>
      </c>
      <c r="BC29" s="228" t="s">
        <v>134</v>
      </c>
      <c r="BD29" s="228" t="s">
        <v>134</v>
      </c>
      <c r="BE29" s="228" t="s">
        <v>135</v>
      </c>
      <c r="BF29" s="228" t="s">
        <v>357</v>
      </c>
      <c r="BG29" s="231" t="str">
        <f>IF(AND(BA29="Cumplida",BB29="SI",BC29="SI",BD29="SI",(OR(BE29="NO",BE29="NO APLICA")),BF29="Estructural"),"EFECTIVA",IF(AND(BA29="CUMPLIDA",OR(BB29="NO",BC29="NO",BD29="NO",BE29="SI",BF29="PUNTUAL")),"INEFECTIVA","NO APLICA"))</f>
        <v>NO APLICA</v>
      </c>
      <c r="BH29" s="187" t="str">
        <f>IF(BG29="EFECTIVA","NO",IF(BG29="INEFECTIVA","SI","NO APLICA"))</f>
        <v>NO APLICA</v>
      </c>
      <c r="BI29" s="213" t="s">
        <v>485</v>
      </c>
      <c r="BJ29" s="195" t="s">
        <v>486</v>
      </c>
      <c r="BK29" s="258" t="str">
        <f t="shared" ref="BK29:BK37" si="16">F29&amp;J29</f>
        <v>3.1.1.526</v>
      </c>
    </row>
    <row r="30" spans="2:63" ht="191.25" x14ac:dyDescent="0.2">
      <c r="B30" s="149"/>
      <c r="C30" s="149"/>
      <c r="D30" s="313"/>
      <c r="E30" s="149"/>
      <c r="F30" s="204" t="s">
        <v>266</v>
      </c>
      <c r="G30" s="199" t="s">
        <v>267</v>
      </c>
      <c r="H30" s="199" t="s">
        <v>268</v>
      </c>
      <c r="I30" s="200" t="s">
        <v>269</v>
      </c>
      <c r="J30" s="195">
        <v>27</v>
      </c>
      <c r="K30" s="200" t="s">
        <v>270</v>
      </c>
      <c r="L30" s="207">
        <v>1</v>
      </c>
      <c r="M30" s="149"/>
      <c r="N30" s="210" t="s">
        <v>271</v>
      </c>
      <c r="O30" s="234">
        <v>1</v>
      </c>
      <c r="P30" s="235">
        <v>45931</v>
      </c>
      <c r="Q30" s="235">
        <v>46203</v>
      </c>
      <c r="R30" s="149"/>
      <c r="S30" s="185">
        <v>46112</v>
      </c>
      <c r="T30" s="269" t="s">
        <v>272</v>
      </c>
      <c r="U30" s="218">
        <v>0.33</v>
      </c>
      <c r="V30" s="186">
        <f t="shared" si="1"/>
        <v>0.33</v>
      </c>
      <c r="W30" s="184">
        <f t="shared" si="2"/>
        <v>0.33</v>
      </c>
      <c r="X30" s="211" t="str">
        <f t="shared" si="3"/>
        <v>ALERTA</v>
      </c>
      <c r="Y30" s="212" t="s">
        <v>273</v>
      </c>
      <c r="Z30" s="213" t="s">
        <v>131</v>
      </c>
      <c r="AA30" s="213" t="s">
        <v>145</v>
      </c>
      <c r="AB30" s="185">
        <v>46206</v>
      </c>
      <c r="AC30" s="215" t="s">
        <v>274</v>
      </c>
      <c r="AD30" s="221">
        <v>1</v>
      </c>
      <c r="AE30" s="186">
        <v>1</v>
      </c>
      <c r="AF30" s="184">
        <v>1</v>
      </c>
      <c r="AG30" s="183" t="str">
        <f>IF(AD30="","",IF(AF30&lt;100%, IF(AF30&lt;100%, "ALERTA","EN EJECUCIÓN"), IF(AF30=100%, "OK", "EN EJECUCIÓN")))</f>
        <v>OK</v>
      </c>
      <c r="AH30" s="275" t="s">
        <v>489</v>
      </c>
      <c r="AI30" s="181" t="s">
        <v>484</v>
      </c>
      <c r="AJ30" s="213" t="s">
        <v>132</v>
      </c>
      <c r="AK30" s="151"/>
      <c r="AL30" s="151"/>
      <c r="AM30" s="151"/>
      <c r="AN30" s="151"/>
      <c r="AO30" s="151"/>
      <c r="AP30" s="151"/>
      <c r="AQ30" s="151"/>
      <c r="AR30" s="151"/>
      <c r="AS30" s="151"/>
      <c r="AT30" s="151"/>
      <c r="AU30" s="151"/>
      <c r="AV30" s="151"/>
      <c r="AW30" s="151"/>
      <c r="AX30" s="151"/>
      <c r="AY30" s="151"/>
      <c r="AZ30" s="151"/>
      <c r="BA30" s="151"/>
      <c r="BB30" s="181" t="s">
        <v>134</v>
      </c>
      <c r="BC30" s="151" t="s">
        <v>134</v>
      </c>
      <c r="BD30" s="151" t="s">
        <v>135</v>
      </c>
      <c r="BE30" s="228" t="s">
        <v>135</v>
      </c>
      <c r="BF30" s="151" t="s">
        <v>353</v>
      </c>
      <c r="BG30" s="231" t="str">
        <f t="shared" si="6"/>
        <v>NO APLICA</v>
      </c>
      <c r="BH30" s="187" t="str">
        <f t="shared" si="7"/>
        <v>NO APLICA</v>
      </c>
      <c r="BI30" s="151"/>
      <c r="BJ30" s="149"/>
      <c r="BK30" s="258" t="str">
        <f t="shared" si="16"/>
        <v>3.2.3.127</v>
      </c>
    </row>
    <row r="31" spans="2:63" ht="170.1" customHeight="1" x14ac:dyDescent="0.2">
      <c r="B31" s="149"/>
      <c r="C31" s="149"/>
      <c r="D31" s="313"/>
      <c r="E31" s="149"/>
      <c r="F31" s="204" t="s">
        <v>266</v>
      </c>
      <c r="G31" s="199" t="s">
        <v>267</v>
      </c>
      <c r="H31" s="199" t="s">
        <v>275</v>
      </c>
      <c r="I31" s="200" t="s">
        <v>276</v>
      </c>
      <c r="J31" s="195">
        <v>28</v>
      </c>
      <c r="K31" s="200" t="s">
        <v>277</v>
      </c>
      <c r="L31" s="207">
        <v>1</v>
      </c>
      <c r="M31" s="149"/>
      <c r="N31" s="210" t="s">
        <v>271</v>
      </c>
      <c r="O31" s="234">
        <v>1</v>
      </c>
      <c r="P31" s="235">
        <v>45962</v>
      </c>
      <c r="Q31" s="235">
        <v>46203</v>
      </c>
      <c r="R31" s="149"/>
      <c r="S31" s="185">
        <v>46112</v>
      </c>
      <c r="T31" s="269" t="s">
        <v>278</v>
      </c>
      <c r="U31" s="218">
        <v>0.4</v>
      </c>
      <c r="V31" s="186">
        <f t="shared" si="1"/>
        <v>0.4</v>
      </c>
      <c r="W31" s="184">
        <f t="shared" si="2"/>
        <v>0.4</v>
      </c>
      <c r="X31" s="211" t="str">
        <f t="shared" si="3"/>
        <v>ALERTA</v>
      </c>
      <c r="Y31" s="212" t="s">
        <v>279</v>
      </c>
      <c r="Z31" s="213" t="s">
        <v>131</v>
      </c>
      <c r="AA31" s="213" t="s">
        <v>145</v>
      </c>
      <c r="AB31" s="185">
        <v>46206</v>
      </c>
      <c r="AC31" s="215" t="s">
        <v>488</v>
      </c>
      <c r="AD31" s="221">
        <v>1</v>
      </c>
      <c r="AE31" s="186">
        <v>1</v>
      </c>
      <c r="AF31" s="184">
        <v>1</v>
      </c>
      <c r="AG31" s="183" t="str">
        <f>IF(AD31="","",IF(AF31&lt;100%, IF(AF31&lt;100%, "ALERTA","EN EJECUCIÓN"), IF(AF31=100%, "OK", "EN EJECUCIÓN")))</f>
        <v>OK</v>
      </c>
      <c r="AH31" s="275" t="s">
        <v>490</v>
      </c>
      <c r="AI31" s="181" t="s">
        <v>484</v>
      </c>
      <c r="AJ31" s="213" t="s">
        <v>132</v>
      </c>
      <c r="AK31" s="151"/>
      <c r="AL31" s="151"/>
      <c r="AM31" s="151"/>
      <c r="AN31" s="151"/>
      <c r="AO31" s="151"/>
      <c r="AP31" s="183" t="str">
        <f>IF(AM31="","",IF(AO31&lt;100%, IF(AO31&lt;100%, "ALERTA","EN EJECUCIÓN"), IF(AO31=100%, "OK", "EN EJECUCIÓN")))</f>
        <v/>
      </c>
      <c r="AQ31" s="151"/>
      <c r="AR31" s="151"/>
      <c r="AS31" s="151"/>
      <c r="AT31" s="185"/>
      <c r="AU31" s="151"/>
      <c r="AV31" s="181"/>
      <c r="AW31" s="186" t="str">
        <f>(IF(AV31="","",IF(OR($L31=0,$L31="",AT31=""),"",AV31/$L31)))</f>
        <v/>
      </c>
      <c r="AX31" s="182" t="str">
        <f>(IF(OR($P31="",AW31=""),"",IF(OR($P31=0,AW31=0),0,IF((AW31*100%)/$P31&gt;100%,100%,(AW31*100%)/$P31))))</f>
        <v/>
      </c>
      <c r="AY31" s="183" t="str">
        <f>IF(AV31="","",IF(AX31&lt;100%, IF(AX31&lt;100%, "ALERTA","EN EJECUCIÓN"), IF(AX31=100%, "OK", "EN EJECUCIÓN")))</f>
        <v/>
      </c>
      <c r="AZ31" s="151"/>
      <c r="BA31" s="151"/>
      <c r="BB31" s="181"/>
      <c r="BC31" s="228"/>
      <c r="BD31" s="228"/>
      <c r="BE31" s="228"/>
      <c r="BF31" s="228"/>
      <c r="BG31" s="231" t="str">
        <f t="shared" si="6"/>
        <v>NO APLICA</v>
      </c>
      <c r="BH31" s="187" t="str">
        <f t="shared" si="7"/>
        <v>NO APLICA</v>
      </c>
      <c r="BI31" s="151"/>
      <c r="BJ31" s="149"/>
      <c r="BK31" s="258" t="str">
        <f t="shared" si="16"/>
        <v>3.2.3.128</v>
      </c>
    </row>
    <row r="32" spans="2:63" ht="138" customHeight="1" x14ac:dyDescent="0.2">
      <c r="B32" s="149"/>
      <c r="C32" s="149"/>
      <c r="D32" s="312"/>
      <c r="E32" s="149"/>
      <c r="F32" s="204" t="s">
        <v>280</v>
      </c>
      <c r="G32" s="251" t="s">
        <v>281</v>
      </c>
      <c r="H32" s="199" t="s">
        <v>282</v>
      </c>
      <c r="I32" s="200" t="s">
        <v>283</v>
      </c>
      <c r="J32" s="195">
        <v>29</v>
      </c>
      <c r="K32" s="200" t="s">
        <v>284</v>
      </c>
      <c r="L32" s="207">
        <v>1</v>
      </c>
      <c r="M32" s="149"/>
      <c r="N32" s="210" t="s">
        <v>285</v>
      </c>
      <c r="O32" s="234">
        <v>1</v>
      </c>
      <c r="P32" s="235">
        <v>45976</v>
      </c>
      <c r="Q32" s="235">
        <v>46068</v>
      </c>
      <c r="R32" s="149"/>
      <c r="S32" s="185">
        <v>46112</v>
      </c>
      <c r="T32" s="270" t="s">
        <v>286</v>
      </c>
      <c r="U32" s="221">
        <v>1</v>
      </c>
      <c r="V32" s="186">
        <f t="shared" si="1"/>
        <v>1</v>
      </c>
      <c r="W32" s="184">
        <f t="shared" si="2"/>
        <v>1</v>
      </c>
      <c r="X32" s="211" t="str">
        <f t="shared" si="3"/>
        <v>OK</v>
      </c>
      <c r="Y32" s="214" t="s">
        <v>144</v>
      </c>
      <c r="Z32" s="213" t="s">
        <v>131</v>
      </c>
      <c r="AA32" s="213" t="s">
        <v>132</v>
      </c>
      <c r="AB32" s="185">
        <v>46203</v>
      </c>
      <c r="AC32" s="270" t="s">
        <v>286</v>
      </c>
      <c r="AD32" s="221">
        <v>1</v>
      </c>
      <c r="AE32" s="186">
        <f t="shared" ref="AE32:AE37" si="17">(IF(AD32="","",IF(OR($L32=0,$I32="",AB32=""),"",AD32/$L32)))</f>
        <v>1</v>
      </c>
      <c r="AF32" s="184">
        <f t="shared" ref="AF32:AF37" si="18">(IF(OR($O32="",AE32=""),"",IF(OR($O32=0,AE32=0),0,IF((AE32*100%)/$O32&gt;100%,100%,(AE32*100%)/$O32))))</f>
        <v>1</v>
      </c>
      <c r="AG32" s="211" t="str">
        <f t="shared" ref="AG32:AG37" si="19">IF(AD32="","",IF(AF32&lt;100%, IF(AF32&lt;100%, "ALERTA","EN TERMINO"), IF(AF32=100%, "OK", "EN TERMINO")))</f>
        <v>OK</v>
      </c>
      <c r="AH32" s="212" t="s">
        <v>487</v>
      </c>
      <c r="AI32" s="213" t="s">
        <v>484</v>
      </c>
      <c r="AJ32" s="213" t="s">
        <v>133</v>
      </c>
      <c r="AK32" s="151"/>
      <c r="AL32" s="151"/>
      <c r="AM32" s="151"/>
      <c r="AN32" s="151"/>
      <c r="AO32" s="151"/>
      <c r="AP32" s="151"/>
      <c r="AQ32" s="151"/>
      <c r="AR32" s="151"/>
      <c r="AS32" s="151"/>
      <c r="AT32" s="151"/>
      <c r="AU32" s="151"/>
      <c r="AV32" s="151"/>
      <c r="AW32" s="151"/>
      <c r="AX32" s="151"/>
      <c r="AY32" s="151"/>
      <c r="AZ32" s="151"/>
      <c r="BA32" s="151"/>
      <c r="BB32" s="181" t="s">
        <v>134</v>
      </c>
      <c r="BC32" s="228" t="s">
        <v>134</v>
      </c>
      <c r="BD32" s="228" t="s">
        <v>134</v>
      </c>
      <c r="BE32" s="228" t="s">
        <v>135</v>
      </c>
      <c r="BF32" s="228" t="s">
        <v>357</v>
      </c>
      <c r="BG32" s="231" t="str">
        <f t="shared" ref="BG32:BG37" si="20">IF(AND(BA32="Cumplida",BB32="SI",BC32="SI",BD32="SI",(OR(BE32="NO",BE32="NO APLICA")),BF32="Estructural"),"EFECTIVA",IF(AND(BA32="CUMPLIDA",OR(BB32="NO",BC32="NO",BD32="NO",BE32="SI",BF32="PUNTUAL")),"INEFECTIVA","NO APLICA"))</f>
        <v>NO APLICA</v>
      </c>
      <c r="BH32" s="187" t="str">
        <f t="shared" ref="BH32:BH37" si="21">IF(BG32="EFECTIVA","NO",IF(BG32="INEFECTIVA","SI","NO APLICA"))</f>
        <v>NO APLICA</v>
      </c>
      <c r="BI32" s="213" t="s">
        <v>485</v>
      </c>
      <c r="BJ32" s="195" t="s">
        <v>486</v>
      </c>
      <c r="BK32" s="258" t="str">
        <f t="shared" si="16"/>
        <v>3.2.4.129</v>
      </c>
    </row>
    <row r="33" spans="2:63" ht="138" customHeight="1" x14ac:dyDescent="0.2">
      <c r="B33" s="149"/>
      <c r="C33" s="149"/>
      <c r="D33" s="313"/>
      <c r="E33" s="149"/>
      <c r="F33" s="204" t="s">
        <v>280</v>
      </c>
      <c r="G33" s="251" t="s">
        <v>281</v>
      </c>
      <c r="H33" s="199" t="s">
        <v>282</v>
      </c>
      <c r="I33" s="200" t="s">
        <v>287</v>
      </c>
      <c r="J33" s="195">
        <v>30</v>
      </c>
      <c r="K33" s="200" t="s">
        <v>288</v>
      </c>
      <c r="L33" s="207">
        <v>1</v>
      </c>
      <c r="M33" s="149"/>
      <c r="N33" s="210" t="s">
        <v>285</v>
      </c>
      <c r="O33" s="234">
        <v>1</v>
      </c>
      <c r="P33" s="235">
        <v>45976</v>
      </c>
      <c r="Q33" s="235">
        <v>46068</v>
      </c>
      <c r="R33" s="149"/>
      <c r="S33" s="185">
        <v>46112</v>
      </c>
      <c r="T33" s="270" t="s">
        <v>289</v>
      </c>
      <c r="U33" s="221">
        <v>1</v>
      </c>
      <c r="V33" s="186">
        <f t="shared" si="1"/>
        <v>1</v>
      </c>
      <c r="W33" s="184">
        <f t="shared" si="2"/>
        <v>1</v>
      </c>
      <c r="X33" s="211" t="str">
        <f t="shared" si="3"/>
        <v>OK</v>
      </c>
      <c r="Y33" s="212" t="s">
        <v>290</v>
      </c>
      <c r="Z33" s="213" t="s">
        <v>131</v>
      </c>
      <c r="AA33" s="213" t="s">
        <v>132</v>
      </c>
      <c r="AB33" s="185">
        <v>46203</v>
      </c>
      <c r="AC33" s="270" t="s">
        <v>289</v>
      </c>
      <c r="AD33" s="221">
        <v>1</v>
      </c>
      <c r="AE33" s="186">
        <f t="shared" si="17"/>
        <v>1</v>
      </c>
      <c r="AF33" s="184">
        <f t="shared" si="18"/>
        <v>1</v>
      </c>
      <c r="AG33" s="211" t="str">
        <f t="shared" si="19"/>
        <v>OK</v>
      </c>
      <c r="AH33" s="212" t="s">
        <v>487</v>
      </c>
      <c r="AI33" s="213" t="s">
        <v>484</v>
      </c>
      <c r="AJ33" s="213" t="s">
        <v>133</v>
      </c>
      <c r="AK33" s="151"/>
      <c r="AL33" s="151"/>
      <c r="AM33" s="151"/>
      <c r="AN33" s="151"/>
      <c r="AO33" s="151"/>
      <c r="AP33" s="151"/>
      <c r="AQ33" s="151"/>
      <c r="AR33" s="151"/>
      <c r="AS33" s="151"/>
      <c r="AT33" s="151"/>
      <c r="AU33" s="151"/>
      <c r="AV33" s="151"/>
      <c r="AW33" s="151"/>
      <c r="AX33" s="151"/>
      <c r="AY33" s="151"/>
      <c r="AZ33" s="151"/>
      <c r="BA33" s="151"/>
      <c r="BB33" s="181" t="s">
        <v>134</v>
      </c>
      <c r="BC33" s="228" t="s">
        <v>134</v>
      </c>
      <c r="BD33" s="228" t="s">
        <v>134</v>
      </c>
      <c r="BE33" s="228" t="s">
        <v>135</v>
      </c>
      <c r="BF33" s="228" t="s">
        <v>357</v>
      </c>
      <c r="BG33" s="231" t="str">
        <f t="shared" si="20"/>
        <v>NO APLICA</v>
      </c>
      <c r="BH33" s="187" t="str">
        <f t="shared" si="21"/>
        <v>NO APLICA</v>
      </c>
      <c r="BI33" s="213" t="s">
        <v>485</v>
      </c>
      <c r="BJ33" s="195" t="s">
        <v>486</v>
      </c>
      <c r="BK33" s="258" t="str">
        <f t="shared" si="16"/>
        <v>3.2.4.130</v>
      </c>
    </row>
    <row r="34" spans="2:63" ht="138" customHeight="1" x14ac:dyDescent="0.2">
      <c r="B34" s="149"/>
      <c r="C34" s="149"/>
      <c r="D34" s="312"/>
      <c r="E34" s="149"/>
      <c r="F34" s="204" t="s">
        <v>291</v>
      </c>
      <c r="G34" s="251" t="s">
        <v>292</v>
      </c>
      <c r="H34" s="199" t="s">
        <v>293</v>
      </c>
      <c r="I34" s="200" t="s">
        <v>283</v>
      </c>
      <c r="J34" s="195">
        <v>31</v>
      </c>
      <c r="K34" s="200" t="s">
        <v>284</v>
      </c>
      <c r="L34" s="207">
        <v>1</v>
      </c>
      <c r="M34" s="149"/>
      <c r="N34" s="210" t="s">
        <v>285</v>
      </c>
      <c r="O34" s="234">
        <v>1</v>
      </c>
      <c r="P34" s="235">
        <v>45976</v>
      </c>
      <c r="Q34" s="235">
        <v>46068</v>
      </c>
      <c r="R34" s="149"/>
      <c r="S34" s="185">
        <v>46112</v>
      </c>
      <c r="T34" s="270" t="s">
        <v>286</v>
      </c>
      <c r="U34" s="221">
        <v>1</v>
      </c>
      <c r="V34" s="186">
        <f t="shared" si="1"/>
        <v>1</v>
      </c>
      <c r="W34" s="184">
        <f t="shared" si="2"/>
        <v>1</v>
      </c>
      <c r="X34" s="211" t="str">
        <f t="shared" si="3"/>
        <v>OK</v>
      </c>
      <c r="Y34" s="214" t="s">
        <v>144</v>
      </c>
      <c r="Z34" s="213" t="s">
        <v>131</v>
      </c>
      <c r="AA34" s="213" t="s">
        <v>132</v>
      </c>
      <c r="AB34" s="185">
        <v>46203</v>
      </c>
      <c r="AC34" s="270" t="s">
        <v>286</v>
      </c>
      <c r="AD34" s="221">
        <v>1</v>
      </c>
      <c r="AE34" s="186">
        <f t="shared" si="17"/>
        <v>1</v>
      </c>
      <c r="AF34" s="184">
        <f t="shared" si="18"/>
        <v>1</v>
      </c>
      <c r="AG34" s="211" t="str">
        <f t="shared" si="19"/>
        <v>OK</v>
      </c>
      <c r="AH34" s="212" t="s">
        <v>487</v>
      </c>
      <c r="AI34" s="213" t="s">
        <v>484</v>
      </c>
      <c r="AJ34" s="213" t="s">
        <v>133</v>
      </c>
      <c r="AK34" s="151"/>
      <c r="AL34" s="151"/>
      <c r="AM34" s="151"/>
      <c r="AN34" s="151"/>
      <c r="AO34" s="151"/>
      <c r="AP34" s="183" t="str">
        <f>IF(AM34="","",IF(AO34&lt;100%, IF(AO34&lt;100%, "ALERTA","EN EJECUCIÓN"), IF(AO34=100%, "OK", "EN EJECUCIÓN")))</f>
        <v/>
      </c>
      <c r="AQ34" s="151"/>
      <c r="AR34" s="151"/>
      <c r="AS34" s="151"/>
      <c r="AT34" s="185"/>
      <c r="AU34" s="151"/>
      <c r="AV34" s="181"/>
      <c r="AW34" s="186" t="str">
        <f>(IF(AV34="","",IF(OR($L34=0,$L34="",AT34=""),"",AV34/$L34)))</f>
        <v/>
      </c>
      <c r="AX34" s="182" t="str">
        <f>(IF(OR($P34="",AW34=""),"",IF(OR($P34=0,AW34=0),0,IF((AW34*100%)/$P34&gt;100%,100%,(AW34*100%)/$P34))))</f>
        <v/>
      </c>
      <c r="AY34" s="183" t="str">
        <f>IF(AV34="","",IF(AX34&lt;100%, IF(AX34&lt;100%, "ALERTA","EN EJECUCIÓN"), IF(AX34=100%, "OK", "EN EJECUCIÓN")))</f>
        <v/>
      </c>
      <c r="AZ34" s="151"/>
      <c r="BA34" s="151"/>
      <c r="BB34" s="181" t="s">
        <v>134</v>
      </c>
      <c r="BC34" s="228" t="s">
        <v>134</v>
      </c>
      <c r="BD34" s="228" t="s">
        <v>134</v>
      </c>
      <c r="BE34" s="228" t="s">
        <v>135</v>
      </c>
      <c r="BF34" s="228" t="s">
        <v>357</v>
      </c>
      <c r="BG34" s="231" t="str">
        <f t="shared" si="20"/>
        <v>NO APLICA</v>
      </c>
      <c r="BH34" s="187" t="str">
        <f t="shared" si="21"/>
        <v>NO APLICA</v>
      </c>
      <c r="BI34" s="213" t="s">
        <v>485</v>
      </c>
      <c r="BJ34" s="195" t="s">
        <v>486</v>
      </c>
      <c r="BK34" s="258" t="str">
        <f t="shared" si="16"/>
        <v>3.2.4.231</v>
      </c>
    </row>
    <row r="35" spans="2:63" ht="138" customHeight="1" x14ac:dyDescent="0.2">
      <c r="B35" s="149"/>
      <c r="C35" s="149"/>
      <c r="D35" s="313"/>
      <c r="E35" s="149"/>
      <c r="F35" s="204" t="s">
        <v>291</v>
      </c>
      <c r="G35" s="251" t="s">
        <v>292</v>
      </c>
      <c r="H35" s="199" t="s">
        <v>282</v>
      </c>
      <c r="I35" s="200" t="s">
        <v>294</v>
      </c>
      <c r="J35" s="195">
        <v>32</v>
      </c>
      <c r="K35" s="200" t="s">
        <v>288</v>
      </c>
      <c r="L35" s="207">
        <v>1</v>
      </c>
      <c r="M35" s="149"/>
      <c r="N35" s="210" t="s">
        <v>285</v>
      </c>
      <c r="O35" s="234">
        <v>1</v>
      </c>
      <c r="P35" s="235">
        <v>45976</v>
      </c>
      <c r="Q35" s="235">
        <v>46068</v>
      </c>
      <c r="R35" s="149"/>
      <c r="S35" s="185">
        <v>46112</v>
      </c>
      <c r="T35" s="270" t="s">
        <v>295</v>
      </c>
      <c r="U35" s="221">
        <v>1</v>
      </c>
      <c r="V35" s="186">
        <f t="shared" si="1"/>
        <v>1</v>
      </c>
      <c r="W35" s="184">
        <f t="shared" si="2"/>
        <v>1</v>
      </c>
      <c r="X35" s="211" t="str">
        <f t="shared" si="3"/>
        <v>OK</v>
      </c>
      <c r="Y35" s="212" t="s">
        <v>290</v>
      </c>
      <c r="Z35" s="213" t="s">
        <v>131</v>
      </c>
      <c r="AA35" s="213" t="s">
        <v>132</v>
      </c>
      <c r="AB35" s="185">
        <v>46203</v>
      </c>
      <c r="AC35" s="270" t="s">
        <v>295</v>
      </c>
      <c r="AD35" s="221">
        <v>1</v>
      </c>
      <c r="AE35" s="186">
        <f t="shared" si="17"/>
        <v>1</v>
      </c>
      <c r="AF35" s="184">
        <f t="shared" si="18"/>
        <v>1</v>
      </c>
      <c r="AG35" s="211" t="str">
        <f t="shared" si="19"/>
        <v>OK</v>
      </c>
      <c r="AH35" s="212" t="s">
        <v>487</v>
      </c>
      <c r="AI35" s="213" t="s">
        <v>484</v>
      </c>
      <c r="AJ35" s="213" t="s">
        <v>133</v>
      </c>
      <c r="AK35" s="151"/>
      <c r="AL35" s="151"/>
      <c r="AM35" s="151"/>
      <c r="AN35" s="151"/>
      <c r="AO35" s="151"/>
      <c r="AP35" s="151"/>
      <c r="AQ35" s="151"/>
      <c r="AR35" s="151"/>
      <c r="AS35" s="151"/>
      <c r="AT35" s="151"/>
      <c r="AU35" s="151"/>
      <c r="AV35" s="151"/>
      <c r="AW35" s="151"/>
      <c r="AX35" s="151"/>
      <c r="AY35" s="151"/>
      <c r="AZ35" s="151"/>
      <c r="BA35" s="151"/>
      <c r="BB35" s="181" t="s">
        <v>134</v>
      </c>
      <c r="BC35" s="228" t="s">
        <v>134</v>
      </c>
      <c r="BD35" s="228" t="s">
        <v>134</v>
      </c>
      <c r="BE35" s="228" t="s">
        <v>135</v>
      </c>
      <c r="BF35" s="228" t="s">
        <v>357</v>
      </c>
      <c r="BG35" s="231" t="str">
        <f t="shared" si="20"/>
        <v>NO APLICA</v>
      </c>
      <c r="BH35" s="187" t="str">
        <f t="shared" si="21"/>
        <v>NO APLICA</v>
      </c>
      <c r="BI35" s="213" t="s">
        <v>485</v>
      </c>
      <c r="BJ35" s="195" t="s">
        <v>486</v>
      </c>
      <c r="BK35" s="258" t="str">
        <f t="shared" si="16"/>
        <v>3.2.4.232</v>
      </c>
    </row>
    <row r="36" spans="2:63" ht="138" customHeight="1" x14ac:dyDescent="0.2">
      <c r="B36" s="149"/>
      <c r="C36" s="149"/>
      <c r="D36" s="313"/>
      <c r="E36" s="149"/>
      <c r="F36" s="204" t="s">
        <v>296</v>
      </c>
      <c r="G36" s="251" t="s">
        <v>297</v>
      </c>
      <c r="H36" s="199" t="s">
        <v>298</v>
      </c>
      <c r="I36" s="200" t="s">
        <v>299</v>
      </c>
      <c r="J36" s="195">
        <v>33</v>
      </c>
      <c r="K36" s="200" t="s">
        <v>288</v>
      </c>
      <c r="L36" s="207">
        <v>1</v>
      </c>
      <c r="M36" s="149"/>
      <c r="N36" s="210" t="s">
        <v>285</v>
      </c>
      <c r="O36" s="234">
        <v>1</v>
      </c>
      <c r="P36" s="235">
        <v>45976</v>
      </c>
      <c r="Q36" s="236">
        <v>46068</v>
      </c>
      <c r="R36" s="149"/>
      <c r="S36" s="222">
        <v>46112</v>
      </c>
      <c r="T36" s="269" t="s">
        <v>300</v>
      </c>
      <c r="U36" s="223">
        <v>1</v>
      </c>
      <c r="V36" s="186">
        <f t="shared" si="1"/>
        <v>1</v>
      </c>
      <c r="W36" s="184">
        <f t="shared" si="2"/>
        <v>1</v>
      </c>
      <c r="X36" s="211" t="str">
        <f t="shared" si="3"/>
        <v>OK</v>
      </c>
      <c r="Y36" s="212" t="s">
        <v>290</v>
      </c>
      <c r="Z36" s="213" t="s">
        <v>131</v>
      </c>
      <c r="AA36" s="213" t="s">
        <v>132</v>
      </c>
      <c r="AB36" s="185">
        <v>46203</v>
      </c>
      <c r="AC36" s="269" t="s">
        <v>300</v>
      </c>
      <c r="AD36" s="223">
        <v>1</v>
      </c>
      <c r="AE36" s="186">
        <f t="shared" si="17"/>
        <v>1</v>
      </c>
      <c r="AF36" s="184">
        <f t="shared" si="18"/>
        <v>1</v>
      </c>
      <c r="AG36" s="211" t="str">
        <f t="shared" si="19"/>
        <v>OK</v>
      </c>
      <c r="AH36" s="212" t="s">
        <v>487</v>
      </c>
      <c r="AI36" s="213" t="s">
        <v>484</v>
      </c>
      <c r="AJ36" s="213" t="s">
        <v>133</v>
      </c>
      <c r="AK36" s="151"/>
      <c r="AL36" s="151"/>
      <c r="AM36" s="151"/>
      <c r="AN36" s="151"/>
      <c r="AO36" s="151"/>
      <c r="AP36" s="151"/>
      <c r="AQ36" s="151"/>
      <c r="AR36" s="151"/>
      <c r="AS36" s="151"/>
      <c r="AT36" s="151"/>
      <c r="AU36" s="151"/>
      <c r="AV36" s="151"/>
      <c r="AW36" s="151"/>
      <c r="AX36" s="151"/>
      <c r="AY36" s="151"/>
      <c r="AZ36" s="151"/>
      <c r="BA36" s="151"/>
      <c r="BB36" s="181" t="s">
        <v>134</v>
      </c>
      <c r="BC36" s="228" t="s">
        <v>134</v>
      </c>
      <c r="BD36" s="228" t="s">
        <v>134</v>
      </c>
      <c r="BE36" s="228" t="s">
        <v>135</v>
      </c>
      <c r="BF36" s="228" t="s">
        <v>357</v>
      </c>
      <c r="BG36" s="231" t="str">
        <f t="shared" si="20"/>
        <v>NO APLICA</v>
      </c>
      <c r="BH36" s="187" t="str">
        <f t="shared" si="21"/>
        <v>NO APLICA</v>
      </c>
      <c r="BI36" s="213" t="s">
        <v>485</v>
      </c>
      <c r="BJ36" s="195" t="s">
        <v>486</v>
      </c>
      <c r="BK36" s="258" t="str">
        <f t="shared" si="16"/>
        <v>3.2.4.333</v>
      </c>
    </row>
    <row r="37" spans="2:63" ht="138" customHeight="1" x14ac:dyDescent="0.2">
      <c r="B37" s="149"/>
      <c r="C37" s="149"/>
      <c r="D37" s="312"/>
      <c r="E37" s="149"/>
      <c r="F37" s="204" t="s">
        <v>296</v>
      </c>
      <c r="G37" s="251" t="s">
        <v>297</v>
      </c>
      <c r="H37" s="199" t="s">
        <v>298</v>
      </c>
      <c r="I37" s="200" t="s">
        <v>283</v>
      </c>
      <c r="J37" s="195">
        <v>34</v>
      </c>
      <c r="K37" s="200" t="s">
        <v>284</v>
      </c>
      <c r="L37" s="207">
        <v>1</v>
      </c>
      <c r="M37" s="149"/>
      <c r="N37" s="210" t="s">
        <v>285</v>
      </c>
      <c r="O37" s="234">
        <v>1</v>
      </c>
      <c r="P37" s="237">
        <v>45976</v>
      </c>
      <c r="Q37" s="230">
        <v>46068</v>
      </c>
      <c r="R37" s="149"/>
      <c r="S37" s="185">
        <v>46112</v>
      </c>
      <c r="T37" s="269" t="s">
        <v>286</v>
      </c>
      <c r="U37" s="181">
        <v>1</v>
      </c>
      <c r="V37" s="186">
        <f t="shared" si="1"/>
        <v>1</v>
      </c>
      <c r="W37" s="184">
        <f t="shared" si="2"/>
        <v>1</v>
      </c>
      <c r="X37" s="211" t="str">
        <f t="shared" si="3"/>
        <v>OK</v>
      </c>
      <c r="Y37" s="214" t="s">
        <v>144</v>
      </c>
      <c r="Z37" s="213" t="s">
        <v>131</v>
      </c>
      <c r="AA37" s="213" t="s">
        <v>132</v>
      </c>
      <c r="AB37" s="185">
        <v>46203</v>
      </c>
      <c r="AC37" s="269" t="s">
        <v>286</v>
      </c>
      <c r="AD37" s="181">
        <v>1</v>
      </c>
      <c r="AE37" s="186">
        <f t="shared" si="17"/>
        <v>1</v>
      </c>
      <c r="AF37" s="184">
        <f t="shared" si="18"/>
        <v>1</v>
      </c>
      <c r="AG37" s="211" t="str">
        <f t="shared" si="19"/>
        <v>OK</v>
      </c>
      <c r="AH37" s="212" t="s">
        <v>487</v>
      </c>
      <c r="AI37" s="213" t="s">
        <v>484</v>
      </c>
      <c r="AJ37" s="213" t="s">
        <v>133</v>
      </c>
      <c r="AK37" s="151"/>
      <c r="AL37" s="151"/>
      <c r="AM37" s="151"/>
      <c r="AN37" s="151"/>
      <c r="AO37" s="151"/>
      <c r="AP37" s="183" t="str">
        <f>IF(AM37="","",IF(AO37&lt;100%, IF(AO37&lt;100%, "ALERTA","EN EJECUCIÓN"), IF(AO37=100%, "OK", "EN EJECUCIÓN")))</f>
        <v/>
      </c>
      <c r="AQ37" s="151"/>
      <c r="AR37" s="151"/>
      <c r="AS37" s="151"/>
      <c r="AT37" s="185"/>
      <c r="AU37" s="151"/>
      <c r="AV37" s="181"/>
      <c r="AW37" s="186" t="str">
        <f>(IF(AV37="","",IF(OR($L37=0,$L37="",AT37=""),"",AV37/$L37)))</f>
        <v/>
      </c>
      <c r="AX37" s="182" t="str">
        <f>(IF(OR($P37="",AW37=""),"",IF(OR($P37=0,AW37=0),0,IF((AW37*100%)/$P37&gt;100%,100%,(AW37*100%)/$P37))))</f>
        <v/>
      </c>
      <c r="AY37" s="183" t="str">
        <f>IF(AV37="","",IF(AX37&lt;100%, IF(AX37&lt;100%, "ALERTA","EN EJECUCIÓN"), IF(AX37=100%, "OK", "EN EJECUCIÓN")))</f>
        <v/>
      </c>
      <c r="AZ37" s="151"/>
      <c r="BA37" s="151"/>
      <c r="BB37" s="181" t="s">
        <v>134</v>
      </c>
      <c r="BC37" s="228" t="s">
        <v>134</v>
      </c>
      <c r="BD37" s="228" t="s">
        <v>134</v>
      </c>
      <c r="BE37" s="228" t="s">
        <v>135</v>
      </c>
      <c r="BF37" s="228" t="s">
        <v>357</v>
      </c>
      <c r="BG37" s="231" t="str">
        <f t="shared" si="20"/>
        <v>NO APLICA</v>
      </c>
      <c r="BH37" s="187" t="str">
        <f t="shared" si="21"/>
        <v>NO APLICA</v>
      </c>
      <c r="BI37" s="213" t="s">
        <v>485</v>
      </c>
      <c r="BJ37" s="195" t="s">
        <v>486</v>
      </c>
      <c r="BK37" s="258" t="str">
        <f t="shared" si="16"/>
        <v>3.2.4.334</v>
      </c>
    </row>
    <row r="38" spans="2:63" ht="138" customHeight="1" x14ac:dyDescent="0.2">
      <c r="B38" s="149"/>
      <c r="C38" s="149"/>
      <c r="D38" s="313"/>
      <c r="E38" s="149"/>
      <c r="F38" s="204" t="s">
        <v>301</v>
      </c>
      <c r="G38" s="199" t="s">
        <v>302</v>
      </c>
      <c r="H38" s="199" t="s">
        <v>303</v>
      </c>
      <c r="I38" s="200" t="s">
        <v>304</v>
      </c>
      <c r="J38" s="195">
        <v>35</v>
      </c>
      <c r="K38" s="200" t="s">
        <v>305</v>
      </c>
      <c r="L38" s="207">
        <v>100</v>
      </c>
      <c r="M38" s="149"/>
      <c r="N38" s="210" t="s">
        <v>161</v>
      </c>
      <c r="O38" s="234">
        <v>1</v>
      </c>
      <c r="P38" s="235">
        <v>45930</v>
      </c>
      <c r="Q38" s="238">
        <v>46274</v>
      </c>
      <c r="R38" s="149"/>
      <c r="S38" s="224">
        <v>46112</v>
      </c>
      <c r="T38" s="225"/>
      <c r="U38" s="226">
        <v>0</v>
      </c>
      <c r="V38" s="186">
        <f t="shared" si="1"/>
        <v>0</v>
      </c>
      <c r="W38" s="184">
        <f t="shared" si="2"/>
        <v>0</v>
      </c>
      <c r="X38" s="211" t="str">
        <f t="shared" si="3"/>
        <v>ALERTA</v>
      </c>
      <c r="Y38" s="212" t="s">
        <v>306</v>
      </c>
      <c r="Z38" s="213" t="s">
        <v>131</v>
      </c>
      <c r="AA38" s="213" t="s">
        <v>151</v>
      </c>
      <c r="AB38" s="151"/>
      <c r="AG38" s="151"/>
      <c r="AH38" s="277" t="s">
        <v>497</v>
      </c>
      <c r="AI38" s="151"/>
      <c r="AJ38" s="213" t="s">
        <v>145</v>
      </c>
      <c r="AK38" s="151"/>
      <c r="AL38" s="151"/>
      <c r="AM38" s="151"/>
      <c r="AN38" s="151"/>
      <c r="AO38" s="151"/>
      <c r="AP38" s="151"/>
      <c r="AQ38" s="151"/>
      <c r="AR38" s="151"/>
      <c r="AS38" s="151"/>
      <c r="AT38" s="151"/>
      <c r="AU38" s="151"/>
      <c r="AV38" s="151"/>
      <c r="AW38" s="151"/>
      <c r="AX38" s="151"/>
      <c r="AY38" s="151"/>
      <c r="AZ38" s="151"/>
      <c r="BA38" s="151"/>
      <c r="BB38" s="181"/>
      <c r="BC38" s="228"/>
      <c r="BD38" s="228"/>
      <c r="BE38" s="228"/>
      <c r="BF38" s="228"/>
      <c r="BG38" s="231" t="str">
        <f t="shared" si="6"/>
        <v>NO APLICA</v>
      </c>
      <c r="BH38" s="187" t="str">
        <f t="shared" si="7"/>
        <v>NO APLICA</v>
      </c>
      <c r="BI38" s="151"/>
      <c r="BJ38" s="149"/>
    </row>
    <row r="39" spans="2:63" ht="138" customHeight="1" x14ac:dyDescent="0.2">
      <c r="B39" s="149"/>
      <c r="C39" s="149"/>
      <c r="D39" s="313"/>
      <c r="E39" s="149"/>
      <c r="F39" s="204" t="s">
        <v>301</v>
      </c>
      <c r="G39" s="199" t="s">
        <v>302</v>
      </c>
      <c r="H39" s="199" t="s">
        <v>303</v>
      </c>
      <c r="I39" s="200" t="s">
        <v>307</v>
      </c>
      <c r="J39" s="195">
        <v>36</v>
      </c>
      <c r="K39" s="200" t="s">
        <v>308</v>
      </c>
      <c r="L39" s="207">
        <v>100</v>
      </c>
      <c r="M39" s="149"/>
      <c r="N39" s="210" t="s">
        <v>161</v>
      </c>
      <c r="O39" s="234">
        <v>1</v>
      </c>
      <c r="P39" s="235">
        <v>45930</v>
      </c>
      <c r="Q39" s="235">
        <v>46274</v>
      </c>
      <c r="R39" s="149"/>
      <c r="S39" s="185">
        <v>46112</v>
      </c>
      <c r="T39" s="220"/>
      <c r="U39" s="221">
        <v>0</v>
      </c>
      <c r="V39" s="186">
        <f t="shared" si="1"/>
        <v>0</v>
      </c>
      <c r="W39" s="184">
        <f t="shared" si="2"/>
        <v>0</v>
      </c>
      <c r="X39" s="211" t="str">
        <f t="shared" si="3"/>
        <v>ALERTA</v>
      </c>
      <c r="Y39" s="212" t="s">
        <v>306</v>
      </c>
      <c r="Z39" s="213" t="s">
        <v>131</v>
      </c>
      <c r="AA39" s="213" t="s">
        <v>151</v>
      </c>
      <c r="AB39" s="151"/>
      <c r="AC39" s="151"/>
      <c r="AD39" s="151"/>
      <c r="AE39" s="151"/>
      <c r="AF39" s="151"/>
      <c r="AG39" s="151"/>
      <c r="AH39" s="277" t="s">
        <v>497</v>
      </c>
      <c r="AI39" s="151"/>
      <c r="AJ39" s="213" t="s">
        <v>145</v>
      </c>
      <c r="AK39" s="151"/>
      <c r="AL39" s="151"/>
      <c r="AM39" s="151"/>
      <c r="AN39" s="151"/>
      <c r="AO39" s="151"/>
      <c r="AP39" s="151"/>
      <c r="AQ39" s="151"/>
      <c r="AR39" s="151"/>
      <c r="AS39" s="151"/>
      <c r="AT39" s="151"/>
      <c r="AU39" s="151"/>
      <c r="AV39" s="151"/>
      <c r="AW39" s="151"/>
      <c r="AX39" s="151"/>
      <c r="AY39" s="151"/>
      <c r="AZ39" s="151"/>
      <c r="BA39" s="151"/>
      <c r="BB39" s="181"/>
      <c r="BC39" s="151"/>
      <c r="BD39" s="151"/>
      <c r="BE39" s="151"/>
      <c r="BF39" s="151"/>
      <c r="BG39" s="231" t="str">
        <f t="shared" si="6"/>
        <v>NO APLICA</v>
      </c>
      <c r="BH39" s="187" t="str">
        <f t="shared" si="7"/>
        <v>NO APLICA</v>
      </c>
      <c r="BI39" s="151"/>
      <c r="BJ39" s="149"/>
    </row>
    <row r="40" spans="2:63" ht="138" customHeight="1" x14ac:dyDescent="0.2">
      <c r="B40" s="149"/>
      <c r="C40" s="149"/>
      <c r="D40" s="313"/>
      <c r="E40" s="149"/>
      <c r="F40" s="204" t="s">
        <v>301</v>
      </c>
      <c r="G40" s="199" t="s">
        <v>302</v>
      </c>
      <c r="H40" s="199" t="s">
        <v>303</v>
      </c>
      <c r="I40" s="200" t="s">
        <v>309</v>
      </c>
      <c r="J40" s="195">
        <v>37</v>
      </c>
      <c r="K40" s="200" t="s">
        <v>305</v>
      </c>
      <c r="L40" s="207">
        <v>100</v>
      </c>
      <c r="M40" s="149"/>
      <c r="N40" s="210" t="s">
        <v>161</v>
      </c>
      <c r="O40" s="234">
        <v>1</v>
      </c>
      <c r="P40" s="235">
        <v>45930</v>
      </c>
      <c r="Q40" s="235">
        <v>46274</v>
      </c>
      <c r="R40" s="149"/>
      <c r="S40" s="185">
        <v>46112</v>
      </c>
      <c r="T40" s="220"/>
      <c r="U40" s="221">
        <v>0</v>
      </c>
      <c r="V40" s="186">
        <f t="shared" si="1"/>
        <v>0</v>
      </c>
      <c r="W40" s="184">
        <f t="shared" si="2"/>
        <v>0</v>
      </c>
      <c r="X40" s="211" t="str">
        <f t="shared" si="3"/>
        <v>ALERTA</v>
      </c>
      <c r="Y40" s="212" t="s">
        <v>306</v>
      </c>
      <c r="Z40" s="213" t="s">
        <v>131</v>
      </c>
      <c r="AA40" s="213" t="s">
        <v>151</v>
      </c>
      <c r="AB40" s="151"/>
      <c r="AC40" s="151"/>
      <c r="AD40" s="151"/>
      <c r="AE40" s="151"/>
      <c r="AF40" s="151"/>
      <c r="AG40" s="183" t="str">
        <f>IF(AD40="","",IF(AF40&lt;100%, IF(AF40&lt;100%, "ALERTA","EN EJECUCIÓN"), IF(AF40=100%, "OK", "EN EJECUCIÓN")))</f>
        <v/>
      </c>
      <c r="AH40" s="277" t="s">
        <v>497</v>
      </c>
      <c r="AI40" s="151"/>
      <c r="AJ40" s="213" t="s">
        <v>145</v>
      </c>
      <c r="AK40" s="151"/>
      <c r="AL40" s="151"/>
      <c r="AM40" s="151"/>
      <c r="AN40" s="151"/>
      <c r="AO40" s="151"/>
      <c r="AP40" s="183" t="str">
        <f>IF(AM40="","",IF(AO40&lt;100%, IF(AO40&lt;100%, "ALERTA","EN EJECUCIÓN"), IF(AO40=100%, "OK", "EN EJECUCIÓN")))</f>
        <v/>
      </c>
      <c r="AQ40" s="151"/>
      <c r="AR40" s="151"/>
      <c r="AS40" s="151"/>
      <c r="AT40" s="185"/>
      <c r="AU40" s="151"/>
      <c r="AV40" s="181"/>
      <c r="AW40" s="186" t="str">
        <f>(IF(AV40="","",IF(OR($L40=0,$L40="",AT40=""),"",AV40/$L40)))</f>
        <v/>
      </c>
      <c r="AX40" s="182" t="str">
        <f>(IF(OR($P40="",AW40=""),"",IF(OR($P40=0,AW40=0),0,IF((AW40*100%)/$P40&gt;100%,100%,(AW40*100%)/$P40))))</f>
        <v/>
      </c>
      <c r="AY40" s="183" t="str">
        <f>IF(AV40="","",IF(AX40&lt;100%, IF(AX40&lt;100%, "ALERTA","EN EJECUCIÓN"), IF(AX40=100%, "OK", "EN EJECUCIÓN")))</f>
        <v/>
      </c>
      <c r="AZ40" s="151"/>
      <c r="BA40" s="151"/>
      <c r="BB40" s="181"/>
      <c r="BC40" s="228"/>
      <c r="BD40" s="228"/>
      <c r="BE40" s="228"/>
      <c r="BF40" s="228"/>
      <c r="BG40" s="231" t="str">
        <f t="shared" si="6"/>
        <v>NO APLICA</v>
      </c>
      <c r="BH40" s="187" t="str">
        <f t="shared" si="7"/>
        <v>NO APLICA</v>
      </c>
      <c r="BI40" s="151"/>
      <c r="BJ40" s="149"/>
    </row>
    <row r="41" spans="2:63" ht="138" customHeight="1" x14ac:dyDescent="0.2">
      <c r="B41" s="149"/>
      <c r="C41" s="149"/>
      <c r="D41" s="313"/>
      <c r="E41" s="149"/>
      <c r="F41" s="204" t="s">
        <v>301</v>
      </c>
      <c r="G41" s="199" t="s">
        <v>302</v>
      </c>
      <c r="H41" s="199" t="s">
        <v>303</v>
      </c>
      <c r="I41" s="200" t="s">
        <v>310</v>
      </c>
      <c r="J41" s="195">
        <v>38</v>
      </c>
      <c r="K41" s="200" t="s">
        <v>311</v>
      </c>
      <c r="L41" s="207">
        <v>100</v>
      </c>
      <c r="M41" s="149"/>
      <c r="N41" s="210" t="s">
        <v>161</v>
      </c>
      <c r="O41" s="234">
        <v>1</v>
      </c>
      <c r="P41" s="235">
        <v>45930</v>
      </c>
      <c r="Q41" s="235">
        <v>46274</v>
      </c>
      <c r="R41" s="149"/>
      <c r="S41" s="185">
        <v>46112</v>
      </c>
      <c r="T41" s="220"/>
      <c r="U41" s="221">
        <v>0</v>
      </c>
      <c r="V41" s="186">
        <f t="shared" si="1"/>
        <v>0</v>
      </c>
      <c r="W41" s="184">
        <f t="shared" si="2"/>
        <v>0</v>
      </c>
      <c r="X41" s="211" t="str">
        <f t="shared" si="3"/>
        <v>ALERTA</v>
      </c>
      <c r="Y41" s="212" t="s">
        <v>306</v>
      </c>
      <c r="Z41" s="213" t="s">
        <v>131</v>
      </c>
      <c r="AA41" s="213" t="s">
        <v>151</v>
      </c>
      <c r="AB41" s="151"/>
      <c r="AC41" s="151"/>
      <c r="AD41" s="151"/>
      <c r="AE41" s="151"/>
      <c r="AF41" s="151"/>
      <c r="AG41" s="151"/>
      <c r="AH41" s="277" t="s">
        <v>497</v>
      </c>
      <c r="AI41" s="151"/>
      <c r="AJ41" s="213" t="s">
        <v>145</v>
      </c>
      <c r="AK41" s="151"/>
      <c r="AL41" s="151"/>
      <c r="AM41" s="151"/>
      <c r="AN41" s="151"/>
      <c r="AO41" s="151"/>
      <c r="AP41" s="151"/>
      <c r="AQ41" s="151"/>
      <c r="AR41" s="151"/>
      <c r="AS41" s="151"/>
      <c r="AT41" s="151"/>
      <c r="AU41" s="151"/>
      <c r="AV41" s="151"/>
      <c r="AW41" s="151"/>
      <c r="AX41" s="151"/>
      <c r="AY41" s="151"/>
      <c r="AZ41" s="151"/>
      <c r="BA41" s="151"/>
      <c r="BB41" s="181"/>
      <c r="BC41" s="228"/>
      <c r="BD41" s="228"/>
      <c r="BE41" s="228"/>
      <c r="BF41" s="228"/>
      <c r="BG41" s="231" t="str">
        <f t="shared" si="6"/>
        <v>NO APLICA</v>
      </c>
      <c r="BH41" s="187" t="str">
        <f t="shared" si="7"/>
        <v>NO APLICA</v>
      </c>
      <c r="BI41" s="151"/>
      <c r="BJ41" s="149"/>
    </row>
    <row r="42" spans="2:63" ht="138" customHeight="1" x14ac:dyDescent="0.2">
      <c r="B42" s="149"/>
      <c r="C42" s="149"/>
      <c r="D42" s="313"/>
      <c r="E42" s="149"/>
      <c r="F42" s="204" t="s">
        <v>301</v>
      </c>
      <c r="G42" s="199" t="s">
        <v>302</v>
      </c>
      <c r="H42" s="199" t="s">
        <v>303</v>
      </c>
      <c r="I42" s="200" t="s">
        <v>312</v>
      </c>
      <c r="J42" s="195">
        <v>39</v>
      </c>
      <c r="K42" s="200" t="s">
        <v>313</v>
      </c>
      <c r="L42" s="207">
        <v>1</v>
      </c>
      <c r="M42" s="149"/>
      <c r="N42" s="210" t="s">
        <v>161</v>
      </c>
      <c r="O42" s="234">
        <v>1</v>
      </c>
      <c r="P42" s="235">
        <v>45930</v>
      </c>
      <c r="Q42" s="235">
        <v>46274</v>
      </c>
      <c r="R42" s="149"/>
      <c r="S42" s="185">
        <v>46112</v>
      </c>
      <c r="T42" s="220"/>
      <c r="U42" s="221">
        <v>0</v>
      </c>
      <c r="V42" s="186">
        <f t="shared" si="1"/>
        <v>0</v>
      </c>
      <c r="W42" s="184">
        <f t="shared" si="2"/>
        <v>0</v>
      </c>
      <c r="X42" s="211" t="str">
        <f t="shared" si="3"/>
        <v>ALERTA</v>
      </c>
      <c r="Y42" s="212" t="s">
        <v>306</v>
      </c>
      <c r="Z42" s="213" t="s">
        <v>131</v>
      </c>
      <c r="AA42" s="213" t="s">
        <v>151</v>
      </c>
      <c r="AB42" s="151"/>
      <c r="AC42" s="151"/>
      <c r="AD42" s="151"/>
      <c r="AE42" s="151"/>
      <c r="AF42" s="151"/>
      <c r="AG42" s="151"/>
      <c r="AH42" s="277" t="s">
        <v>497</v>
      </c>
      <c r="AI42" s="151"/>
      <c r="AJ42" s="213" t="s">
        <v>145</v>
      </c>
      <c r="AK42" s="151"/>
      <c r="AL42" s="151"/>
      <c r="AM42" s="151"/>
      <c r="AN42" s="151"/>
      <c r="AO42" s="151"/>
      <c r="AP42" s="151"/>
      <c r="AQ42" s="151"/>
      <c r="AR42" s="151"/>
      <c r="AS42" s="151"/>
      <c r="AT42" s="151"/>
      <c r="AU42" s="151"/>
      <c r="AV42" s="151"/>
      <c r="AW42" s="151"/>
      <c r="AX42" s="151"/>
      <c r="AY42" s="151"/>
      <c r="AZ42" s="151"/>
      <c r="BA42" s="151"/>
      <c r="BB42" s="181"/>
      <c r="BC42" s="151"/>
      <c r="BD42" s="151"/>
      <c r="BE42" s="151"/>
      <c r="BF42" s="151"/>
      <c r="BG42" s="231" t="str">
        <f t="shared" si="6"/>
        <v>NO APLICA</v>
      </c>
      <c r="BH42" s="187" t="str">
        <f t="shared" si="7"/>
        <v>NO APLICA</v>
      </c>
      <c r="BI42" s="151"/>
      <c r="BJ42" s="149"/>
    </row>
    <row r="43" spans="2:63" ht="138" customHeight="1" x14ac:dyDescent="0.2">
      <c r="B43" s="149"/>
      <c r="C43" s="149"/>
      <c r="D43" s="313"/>
      <c r="E43" s="149"/>
      <c r="F43" s="204" t="s">
        <v>301</v>
      </c>
      <c r="G43" s="199" t="s">
        <v>302</v>
      </c>
      <c r="H43" s="199" t="s">
        <v>303</v>
      </c>
      <c r="I43" s="200" t="s">
        <v>314</v>
      </c>
      <c r="J43" s="195">
        <v>40</v>
      </c>
      <c r="K43" s="200" t="s">
        <v>315</v>
      </c>
      <c r="L43" s="207">
        <v>100</v>
      </c>
      <c r="M43" s="149"/>
      <c r="N43" s="210" t="s">
        <v>161</v>
      </c>
      <c r="O43" s="234">
        <v>1</v>
      </c>
      <c r="P43" s="235">
        <v>45930</v>
      </c>
      <c r="Q43" s="235">
        <v>46274</v>
      </c>
      <c r="R43" s="149"/>
      <c r="S43" s="185">
        <v>46112</v>
      </c>
      <c r="T43" s="220"/>
      <c r="U43" s="221">
        <v>0</v>
      </c>
      <c r="V43" s="186">
        <f t="shared" si="1"/>
        <v>0</v>
      </c>
      <c r="W43" s="184">
        <f t="shared" si="2"/>
        <v>0</v>
      </c>
      <c r="X43" s="211" t="str">
        <f t="shared" si="3"/>
        <v>ALERTA</v>
      </c>
      <c r="Y43" s="212" t="s">
        <v>306</v>
      </c>
      <c r="Z43" s="213" t="s">
        <v>131</v>
      </c>
      <c r="AA43" s="213" t="s">
        <v>151</v>
      </c>
      <c r="AB43" s="151"/>
      <c r="AC43" s="151"/>
      <c r="AD43" s="151"/>
      <c r="AE43" s="151"/>
      <c r="AF43" s="151"/>
      <c r="AG43" s="183" t="str">
        <f>IF(AD43="","",IF(AF43&lt;100%, IF(AF43&lt;100%, "ALERTA","EN EJECUCIÓN"), IF(AF43=100%, "OK", "EN EJECUCIÓN")))</f>
        <v/>
      </c>
      <c r="AH43" s="277" t="s">
        <v>497</v>
      </c>
      <c r="AI43" s="151"/>
      <c r="AJ43" s="213" t="s">
        <v>145</v>
      </c>
      <c r="AK43" s="151"/>
      <c r="AL43" s="151"/>
      <c r="AM43" s="151"/>
      <c r="AN43" s="151"/>
      <c r="AO43" s="151"/>
      <c r="AP43" s="183" t="str">
        <f>IF(AM43="","",IF(AO43&lt;100%, IF(AO43&lt;100%, "ALERTA","EN EJECUCIÓN"), IF(AO43=100%, "OK", "EN EJECUCIÓN")))</f>
        <v/>
      </c>
      <c r="AQ43" s="151"/>
      <c r="AR43" s="151"/>
      <c r="AS43" s="151"/>
      <c r="AT43" s="185"/>
      <c r="AU43" s="151"/>
      <c r="AV43" s="181"/>
      <c r="AW43" s="186" t="str">
        <f>(IF(AV43="","",IF(OR($L43=0,$L43="",AT43=""),"",AV43/$L43)))</f>
        <v/>
      </c>
      <c r="AX43" s="182" t="str">
        <f>(IF(OR($P43="",AW43=""),"",IF(OR($P43=0,AW43=0),0,IF((AW43*100%)/$P43&gt;100%,100%,(AW43*100%)/$P43))))</f>
        <v/>
      </c>
      <c r="AY43" s="183" t="str">
        <f>IF(AV43="","",IF(AX43&lt;100%, IF(AX43&lt;100%, "ALERTA","EN EJECUCIÓN"), IF(AX43=100%, "OK", "EN EJECUCIÓN")))</f>
        <v/>
      </c>
      <c r="AZ43" s="151"/>
      <c r="BA43" s="151"/>
      <c r="BB43" s="181"/>
      <c r="BC43" s="228"/>
      <c r="BD43" s="228"/>
      <c r="BE43" s="228"/>
      <c r="BF43" s="228"/>
      <c r="BG43" s="231" t="str">
        <f t="shared" si="6"/>
        <v>NO APLICA</v>
      </c>
      <c r="BH43" s="187" t="str">
        <f t="shared" si="7"/>
        <v>NO APLICA</v>
      </c>
      <c r="BI43" s="151"/>
      <c r="BJ43" s="149"/>
    </row>
    <row r="44" spans="2:63" ht="39.950000000000003" customHeight="1" x14ac:dyDescent="0.2">
      <c r="B44" s="149"/>
      <c r="C44" s="149"/>
      <c r="D44" s="201"/>
      <c r="E44" s="149"/>
      <c r="F44" s="202"/>
      <c r="G44" s="149"/>
      <c r="H44" s="149"/>
      <c r="I44" s="150"/>
      <c r="J44" s="195"/>
      <c r="K44" s="149"/>
      <c r="L44" s="201"/>
      <c r="M44" s="149"/>
      <c r="N44" s="202"/>
      <c r="O44" s="149"/>
      <c r="P44" s="149"/>
      <c r="Q44" s="149"/>
      <c r="R44" s="149"/>
      <c r="S44" s="151"/>
      <c r="T44" s="151"/>
      <c r="U44" s="151"/>
      <c r="V44" s="151"/>
      <c r="W44" s="151"/>
      <c r="X44" s="151"/>
      <c r="Y44" s="151"/>
      <c r="Z44" s="151"/>
      <c r="AA44" s="18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81"/>
      <c r="BC44" s="228"/>
      <c r="BD44" s="228"/>
      <c r="BE44" s="228"/>
      <c r="BF44" s="228"/>
      <c r="BG44" s="231" t="str">
        <f t="shared" si="6"/>
        <v>NO APLICA</v>
      </c>
      <c r="BH44" s="187" t="str">
        <f t="shared" si="7"/>
        <v>NO APLICA</v>
      </c>
      <c r="BI44" s="151"/>
      <c r="BJ44" s="149"/>
    </row>
    <row r="45" spans="2:63" ht="39.950000000000003" customHeight="1" x14ac:dyDescent="0.2">
      <c r="B45" s="149"/>
      <c r="C45" s="149"/>
      <c r="D45" s="149"/>
      <c r="E45" s="149"/>
      <c r="F45" s="149"/>
      <c r="G45" s="149"/>
      <c r="H45" s="149"/>
      <c r="I45" s="150"/>
      <c r="J45" s="195"/>
      <c r="K45" s="149"/>
      <c r="L45" s="149"/>
      <c r="M45" s="149"/>
      <c r="N45" s="149"/>
      <c r="O45" s="149"/>
      <c r="P45" s="149"/>
      <c r="Q45" s="149"/>
      <c r="R45" s="149"/>
      <c r="S45" s="151"/>
      <c r="T45" s="151"/>
      <c r="U45" s="151"/>
      <c r="V45" s="151"/>
      <c r="W45" s="151"/>
      <c r="X45" s="151"/>
      <c r="Y45" s="151"/>
      <c r="Z45" s="151"/>
      <c r="AA45" s="18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81"/>
      <c r="BC45" s="151"/>
      <c r="BD45" s="151"/>
      <c r="BE45" s="151"/>
      <c r="BF45" s="151"/>
      <c r="BG45" s="231" t="str">
        <f t="shared" si="6"/>
        <v>NO APLICA</v>
      </c>
      <c r="BH45" s="187" t="str">
        <f t="shared" si="7"/>
        <v>NO APLICA</v>
      </c>
      <c r="BI45" s="151"/>
      <c r="BJ45" s="149"/>
    </row>
  </sheetData>
  <autoFilter ref="A3:BN45" xr:uid="{00000000-0001-0000-0100-000000000000}"/>
  <mergeCells count="10">
    <mergeCell ref="D4:D16"/>
    <mergeCell ref="D17:D43"/>
    <mergeCell ref="BB1:BJ2"/>
    <mergeCell ref="S2:AA2"/>
    <mergeCell ref="S1:BA1"/>
    <mergeCell ref="B1:G2"/>
    <mergeCell ref="AB2:AJ2"/>
    <mergeCell ref="AK2:AS2"/>
    <mergeCell ref="AT2:BA2"/>
    <mergeCell ref="H1:R2"/>
  </mergeCells>
  <conditionalFormatting sqref="X4:X43">
    <cfRule type="dataBar" priority="20">
      <dataBar>
        <cfvo type="min"/>
        <cfvo type="max"/>
        <color rgb="FF638EC6"/>
      </dataBar>
    </cfRule>
    <cfRule type="containsText" dxfId="181" priority="16" stopIfTrue="1" operator="containsText" text="EN TERMINO">
      <formula>NOT(ISERROR(SEARCH("EN TERMINO",X4)))</formula>
    </cfRule>
    <cfRule type="containsText" priority="17" operator="containsText" text="AMARILLO">
      <formula>NOT(ISERROR(SEARCH("AMARILLO",X4)))</formula>
    </cfRule>
    <cfRule type="containsText" dxfId="180" priority="18" stopIfTrue="1" operator="containsText" text="ALERTA">
      <formula>NOT(ISERROR(SEARCH("ALERTA",X4)))</formula>
    </cfRule>
    <cfRule type="containsText" dxfId="179" priority="19" stopIfTrue="1" operator="containsText" text="OK">
      <formula>NOT(ISERROR(SEARCH("OK",X4)))</formula>
    </cfRule>
  </conditionalFormatting>
  <conditionalFormatting sqref="AA4:AA43">
    <cfRule type="containsText" dxfId="178" priority="22" operator="containsText" text="Atención">
      <formula>NOT(ISERROR(SEARCH("Atención",AA4)))</formula>
    </cfRule>
    <cfRule type="containsText" dxfId="177" priority="14" operator="containsText" text="Cumplida y pendiente de evaluación por el ente de control">
      <formula>NOT(ISERROR(SEARCH("Cumplida y pendiente de evaluación por el ente de control",AA4)))</formula>
    </cfRule>
    <cfRule type="containsText" dxfId="176" priority="15" operator="containsText" text="Formulada">
      <formula>NOT(ISERROR(SEARCH("Formulada",AA4)))</formula>
    </cfRule>
  </conditionalFormatting>
  <conditionalFormatting sqref="AG4:AG16 AG18:AG27 AG29 AG32:AG37">
    <cfRule type="dataBar" priority="13">
      <dataBar>
        <cfvo type="min"/>
        <cfvo type="max"/>
        <color rgb="FF638EC6"/>
      </dataBar>
    </cfRule>
  </conditionalFormatting>
  <conditionalFormatting sqref="AG4:AG37">
    <cfRule type="containsText" priority="2" operator="containsText" text="AMARILLO">
      <formula>NOT(ISERROR(SEARCH("AMARILLO",AG4)))</formula>
    </cfRule>
    <cfRule type="containsText" dxfId="168" priority="3" stopIfTrue="1" operator="containsText" text="ALERTA">
      <formula>NOT(ISERROR(SEARCH("ALERTA",AG4)))</formula>
    </cfRule>
    <cfRule type="containsText" dxfId="167" priority="4" stopIfTrue="1" operator="containsText" text="OK">
      <formula>NOT(ISERROR(SEARCH("OK",AG4)))</formula>
    </cfRule>
    <cfRule type="containsText" dxfId="166" priority="1" stopIfTrue="1" operator="containsText" text="EN TERMINO">
      <formula>NOT(ISERROR(SEARCH("EN TERMINO",AG4)))</formula>
    </cfRule>
  </conditionalFormatting>
  <conditionalFormatting sqref="AG17">
    <cfRule type="dataBar" priority="5">
      <dataBar>
        <cfvo type="min"/>
        <cfvo type="max"/>
        <color rgb="FF638EC6"/>
      </dataBar>
    </cfRule>
  </conditionalFormatting>
  <conditionalFormatting sqref="AG28">
    <cfRule type="dataBar" priority="122">
      <dataBar>
        <cfvo type="min"/>
        <cfvo type="max"/>
        <color rgb="FF638EC6"/>
      </dataBar>
    </cfRule>
  </conditionalFormatting>
  <conditionalFormatting sqref="AG30:AG31">
    <cfRule type="dataBar" priority="117">
      <dataBar>
        <cfvo type="min"/>
        <cfvo type="max"/>
        <color rgb="FF638EC6"/>
      </dataBar>
    </cfRule>
  </conditionalFormatting>
  <conditionalFormatting sqref="AG40">
    <cfRule type="containsText" dxfId="165" priority="101" stopIfTrue="1" operator="containsText" text="OK">
      <formula>NOT(ISERROR(SEARCH("OK",AG40)))</formula>
    </cfRule>
    <cfRule type="dataBar" priority="102">
      <dataBar>
        <cfvo type="min"/>
        <cfvo type="max"/>
        <color rgb="FF638EC6"/>
      </dataBar>
    </cfRule>
    <cfRule type="containsText" dxfId="164" priority="98" stopIfTrue="1" operator="containsText" text="EN TERMINO">
      <formula>NOT(ISERROR(SEARCH("EN TERMINO",AG40)))</formula>
    </cfRule>
    <cfRule type="containsText" priority="99" operator="containsText" text="AMARILLO">
      <formula>NOT(ISERROR(SEARCH("AMARILLO",AG40)))</formula>
    </cfRule>
    <cfRule type="containsText" dxfId="163" priority="100" stopIfTrue="1" operator="containsText" text="ALERTA">
      <formula>NOT(ISERROR(SEARCH("ALERTA",AG40)))</formula>
    </cfRule>
  </conditionalFormatting>
  <conditionalFormatting sqref="AG43">
    <cfRule type="containsText" dxfId="162" priority="93" stopIfTrue="1" operator="containsText" text="EN TERMINO">
      <formula>NOT(ISERROR(SEARCH("EN TERMINO",AG43)))</formula>
    </cfRule>
    <cfRule type="containsText" dxfId="161" priority="95" stopIfTrue="1" operator="containsText" text="ALERTA">
      <formula>NOT(ISERROR(SEARCH("ALERTA",AG43)))</formula>
    </cfRule>
    <cfRule type="containsText" dxfId="160" priority="96" stopIfTrue="1" operator="containsText" text="OK">
      <formula>NOT(ISERROR(SEARCH("OK",AG43)))</formula>
    </cfRule>
    <cfRule type="dataBar" priority="97">
      <dataBar>
        <cfvo type="min"/>
        <cfvo type="max"/>
        <color rgb="FF638EC6"/>
      </dataBar>
    </cfRule>
    <cfRule type="containsText" priority="94" operator="containsText" text="AMARILLO">
      <formula>NOT(ISERROR(SEARCH("AMARILLO",AG43)))</formula>
    </cfRule>
  </conditionalFormatting>
  <conditionalFormatting sqref="AJ4:AJ43">
    <cfRule type="containsText" dxfId="159" priority="6" operator="containsText" text="Cumplida y pendiente de evaluación por el ente de control">
      <formula>NOT(ISERROR(SEARCH("Cumplida y pendiente de evaluación por el ente de control",AJ4)))</formula>
    </cfRule>
    <cfRule type="containsText" dxfId="158" priority="7" operator="containsText" text="Formulada">
      <formula>NOT(ISERROR(SEARCH("Formulada",AJ4)))</formula>
    </cfRule>
    <cfRule type="containsText" dxfId="157" priority="8" operator="containsText" text="Atención">
      <formula>NOT(ISERROR(SEARCH("Atención",AJ4)))</formula>
    </cfRule>
  </conditionalFormatting>
  <conditionalFormatting sqref="AP4">
    <cfRule type="containsText" dxfId="156" priority="230" stopIfTrue="1" operator="containsText" text="ALERTA">
      <formula>NOT(ISERROR(SEARCH("ALERTA",AP4)))</formula>
    </cfRule>
    <cfRule type="dataBar" priority="232">
      <dataBar>
        <cfvo type="min"/>
        <cfvo type="max"/>
        <color rgb="FF638EC6"/>
      </dataBar>
    </cfRule>
    <cfRule type="containsText" dxfId="155" priority="231" stopIfTrue="1" operator="containsText" text="OK">
      <formula>NOT(ISERROR(SEARCH("OK",AP4)))</formula>
    </cfRule>
    <cfRule type="containsText" priority="229" operator="containsText" text="AMARILLO">
      <formula>NOT(ISERROR(SEARCH("AMARILLO",AP4)))</formula>
    </cfRule>
    <cfRule type="containsText" dxfId="154" priority="228" stopIfTrue="1" operator="containsText" text="EN TERMINO">
      <formula>NOT(ISERROR(SEARCH("EN TERMINO",AP4)))</formula>
    </cfRule>
  </conditionalFormatting>
  <conditionalFormatting sqref="AP7">
    <cfRule type="containsText" dxfId="153" priority="223" stopIfTrue="1" operator="containsText" text="EN TERMINO">
      <formula>NOT(ISERROR(SEARCH("EN TERMINO",AP7)))</formula>
    </cfRule>
    <cfRule type="dataBar" priority="227">
      <dataBar>
        <cfvo type="min"/>
        <cfvo type="max"/>
        <color rgb="FF638EC6"/>
      </dataBar>
    </cfRule>
    <cfRule type="containsText" dxfId="152" priority="226" stopIfTrue="1" operator="containsText" text="OK">
      <formula>NOT(ISERROR(SEARCH("OK",AP7)))</formula>
    </cfRule>
    <cfRule type="containsText" dxfId="151" priority="225" stopIfTrue="1" operator="containsText" text="ALERTA">
      <formula>NOT(ISERROR(SEARCH("ALERTA",AP7)))</formula>
    </cfRule>
    <cfRule type="containsText" priority="224" operator="containsText" text="AMARILLO">
      <formula>NOT(ISERROR(SEARCH("AMARILLO",AP7)))</formula>
    </cfRule>
  </conditionalFormatting>
  <conditionalFormatting sqref="AP10">
    <cfRule type="containsText" dxfId="150" priority="218" stopIfTrue="1" operator="containsText" text="EN TERMINO">
      <formula>NOT(ISERROR(SEARCH("EN TERMINO",AP10)))</formula>
    </cfRule>
    <cfRule type="dataBar" priority="222">
      <dataBar>
        <cfvo type="min"/>
        <cfvo type="max"/>
        <color rgb="FF638EC6"/>
      </dataBar>
    </cfRule>
    <cfRule type="containsText" dxfId="149" priority="221" stopIfTrue="1" operator="containsText" text="OK">
      <formula>NOT(ISERROR(SEARCH("OK",AP10)))</formula>
    </cfRule>
    <cfRule type="containsText" priority="219" operator="containsText" text="AMARILLO">
      <formula>NOT(ISERROR(SEARCH("AMARILLO",AP10)))</formula>
    </cfRule>
    <cfRule type="containsText" dxfId="148" priority="220" stopIfTrue="1" operator="containsText" text="ALERTA">
      <formula>NOT(ISERROR(SEARCH("ALERTA",AP10)))</formula>
    </cfRule>
  </conditionalFormatting>
  <conditionalFormatting sqref="AP13">
    <cfRule type="containsText" dxfId="147" priority="213" stopIfTrue="1" operator="containsText" text="EN TERMINO">
      <formula>NOT(ISERROR(SEARCH("EN TERMINO",AP13)))</formula>
    </cfRule>
    <cfRule type="containsText" priority="214" operator="containsText" text="AMARILLO">
      <formula>NOT(ISERROR(SEARCH("AMARILLO",AP13)))</formula>
    </cfRule>
    <cfRule type="containsText" dxfId="146" priority="215" stopIfTrue="1" operator="containsText" text="ALERTA">
      <formula>NOT(ISERROR(SEARCH("ALERTA",AP13)))</formula>
    </cfRule>
    <cfRule type="containsText" dxfId="145" priority="216" stopIfTrue="1" operator="containsText" text="OK">
      <formula>NOT(ISERROR(SEARCH("OK",AP13)))</formula>
    </cfRule>
    <cfRule type="dataBar" priority="217">
      <dataBar>
        <cfvo type="min"/>
        <cfvo type="max"/>
        <color rgb="FF638EC6"/>
      </dataBar>
    </cfRule>
  </conditionalFormatting>
  <conditionalFormatting sqref="AP16">
    <cfRule type="containsText" dxfId="144" priority="208" stopIfTrue="1" operator="containsText" text="EN TERMINO">
      <formula>NOT(ISERROR(SEARCH("EN TERMINO",AP16)))</formula>
    </cfRule>
    <cfRule type="containsText" priority="209" operator="containsText" text="AMARILLO">
      <formula>NOT(ISERROR(SEARCH("AMARILLO",AP16)))</formula>
    </cfRule>
    <cfRule type="dataBar" priority="212">
      <dataBar>
        <cfvo type="min"/>
        <cfvo type="max"/>
        <color rgb="FF638EC6"/>
      </dataBar>
    </cfRule>
    <cfRule type="containsText" dxfId="143" priority="210" stopIfTrue="1" operator="containsText" text="ALERTA">
      <formula>NOT(ISERROR(SEARCH("ALERTA",AP16)))</formula>
    </cfRule>
    <cfRule type="containsText" dxfId="142" priority="211" stopIfTrue="1" operator="containsText" text="OK">
      <formula>NOT(ISERROR(SEARCH("OK",AP16)))</formula>
    </cfRule>
  </conditionalFormatting>
  <conditionalFormatting sqref="AP19">
    <cfRule type="containsText" priority="204" operator="containsText" text="AMARILLO">
      <formula>NOT(ISERROR(SEARCH("AMARILLO",AP19)))</formula>
    </cfRule>
    <cfRule type="containsText" dxfId="141" priority="203" stopIfTrue="1" operator="containsText" text="EN TERMINO">
      <formula>NOT(ISERROR(SEARCH("EN TERMINO",AP19)))</formula>
    </cfRule>
    <cfRule type="containsText" dxfId="140" priority="205" stopIfTrue="1" operator="containsText" text="ALERTA">
      <formula>NOT(ISERROR(SEARCH("ALERTA",AP19)))</formula>
    </cfRule>
    <cfRule type="containsText" dxfId="139" priority="206" stopIfTrue="1" operator="containsText" text="OK">
      <formula>NOT(ISERROR(SEARCH("OK",AP19)))</formula>
    </cfRule>
    <cfRule type="dataBar" priority="207">
      <dataBar>
        <cfvo type="min"/>
        <cfvo type="max"/>
        <color rgb="FF638EC6"/>
      </dataBar>
    </cfRule>
  </conditionalFormatting>
  <conditionalFormatting sqref="AP22">
    <cfRule type="containsText" priority="199" operator="containsText" text="AMARILLO">
      <formula>NOT(ISERROR(SEARCH("AMARILLO",AP22)))</formula>
    </cfRule>
    <cfRule type="containsText" dxfId="138" priority="200" stopIfTrue="1" operator="containsText" text="ALERTA">
      <formula>NOT(ISERROR(SEARCH("ALERTA",AP22)))</formula>
    </cfRule>
    <cfRule type="dataBar" priority="202">
      <dataBar>
        <cfvo type="min"/>
        <cfvo type="max"/>
        <color rgb="FF638EC6"/>
      </dataBar>
    </cfRule>
    <cfRule type="containsText" dxfId="137" priority="201" stopIfTrue="1" operator="containsText" text="OK">
      <formula>NOT(ISERROR(SEARCH("OK",AP22)))</formula>
    </cfRule>
    <cfRule type="containsText" dxfId="136" priority="198" stopIfTrue="1" operator="containsText" text="EN TERMINO">
      <formula>NOT(ISERROR(SEARCH("EN TERMINO",AP22)))</formula>
    </cfRule>
  </conditionalFormatting>
  <conditionalFormatting sqref="AP25">
    <cfRule type="containsText" dxfId="135" priority="193" stopIfTrue="1" operator="containsText" text="EN TERMINO">
      <formula>NOT(ISERROR(SEARCH("EN TERMINO",AP25)))</formula>
    </cfRule>
    <cfRule type="containsText" priority="194" operator="containsText" text="AMARILLO">
      <formula>NOT(ISERROR(SEARCH("AMARILLO",AP25)))</formula>
    </cfRule>
    <cfRule type="containsText" dxfId="134" priority="195" stopIfTrue="1" operator="containsText" text="ALERTA">
      <formula>NOT(ISERROR(SEARCH("ALERTA",AP25)))</formula>
    </cfRule>
    <cfRule type="containsText" dxfId="133" priority="196" stopIfTrue="1" operator="containsText" text="OK">
      <formula>NOT(ISERROR(SEARCH("OK",AP25)))</formula>
    </cfRule>
    <cfRule type="dataBar" priority="197">
      <dataBar>
        <cfvo type="min"/>
        <cfvo type="max"/>
        <color rgb="FF638EC6"/>
      </dataBar>
    </cfRule>
  </conditionalFormatting>
  <conditionalFormatting sqref="AP28">
    <cfRule type="containsText" dxfId="132" priority="190" stopIfTrue="1" operator="containsText" text="ALERTA">
      <formula>NOT(ISERROR(SEARCH("ALERTA",AP28)))</formula>
    </cfRule>
    <cfRule type="containsText" dxfId="131" priority="191" stopIfTrue="1" operator="containsText" text="OK">
      <formula>NOT(ISERROR(SEARCH("OK",AP28)))</formula>
    </cfRule>
    <cfRule type="dataBar" priority="192">
      <dataBar>
        <cfvo type="min"/>
        <cfvo type="max"/>
        <color rgb="FF638EC6"/>
      </dataBar>
    </cfRule>
    <cfRule type="containsText" dxfId="130" priority="188" stopIfTrue="1" operator="containsText" text="EN TERMINO">
      <formula>NOT(ISERROR(SEARCH("EN TERMINO",AP28)))</formula>
    </cfRule>
    <cfRule type="containsText" priority="189" operator="containsText" text="AMARILLO">
      <formula>NOT(ISERROR(SEARCH("AMARILLO",AP28)))</formula>
    </cfRule>
  </conditionalFormatting>
  <conditionalFormatting sqref="AP31">
    <cfRule type="containsText" dxfId="129" priority="185" stopIfTrue="1" operator="containsText" text="ALERTA">
      <formula>NOT(ISERROR(SEARCH("ALERTA",AP31)))</formula>
    </cfRule>
    <cfRule type="containsText" priority="184" operator="containsText" text="AMARILLO">
      <formula>NOT(ISERROR(SEARCH("AMARILLO",AP31)))</formula>
    </cfRule>
    <cfRule type="containsText" dxfId="128" priority="183" stopIfTrue="1" operator="containsText" text="EN TERMINO">
      <formula>NOT(ISERROR(SEARCH("EN TERMINO",AP31)))</formula>
    </cfRule>
    <cfRule type="containsText" dxfId="127" priority="186" stopIfTrue="1" operator="containsText" text="OK">
      <formula>NOT(ISERROR(SEARCH("OK",AP31)))</formula>
    </cfRule>
    <cfRule type="dataBar" priority="187">
      <dataBar>
        <cfvo type="min"/>
        <cfvo type="max"/>
        <color rgb="FF638EC6"/>
      </dataBar>
    </cfRule>
  </conditionalFormatting>
  <conditionalFormatting sqref="AP34">
    <cfRule type="containsText" dxfId="126" priority="181" stopIfTrue="1" operator="containsText" text="OK">
      <formula>NOT(ISERROR(SEARCH("OK",AP34)))</formula>
    </cfRule>
    <cfRule type="dataBar" priority="182">
      <dataBar>
        <cfvo type="min"/>
        <cfvo type="max"/>
        <color rgb="FF638EC6"/>
      </dataBar>
    </cfRule>
    <cfRule type="containsText" priority="179" operator="containsText" text="AMARILLO">
      <formula>NOT(ISERROR(SEARCH("AMARILLO",AP34)))</formula>
    </cfRule>
    <cfRule type="containsText" dxfId="125" priority="178" stopIfTrue="1" operator="containsText" text="EN TERMINO">
      <formula>NOT(ISERROR(SEARCH("EN TERMINO",AP34)))</formula>
    </cfRule>
    <cfRule type="containsText" dxfId="124" priority="180" stopIfTrue="1" operator="containsText" text="ALERTA">
      <formula>NOT(ISERROR(SEARCH("ALERTA",AP34)))</formula>
    </cfRule>
  </conditionalFormatting>
  <conditionalFormatting sqref="AP37">
    <cfRule type="containsText" dxfId="123" priority="176" stopIfTrue="1" operator="containsText" text="OK">
      <formula>NOT(ISERROR(SEARCH("OK",AP37)))</formula>
    </cfRule>
    <cfRule type="containsText" dxfId="122" priority="175" stopIfTrue="1" operator="containsText" text="ALERTA">
      <formula>NOT(ISERROR(SEARCH("ALERTA",AP37)))</formula>
    </cfRule>
    <cfRule type="containsText" priority="174" operator="containsText" text="AMARILLO">
      <formula>NOT(ISERROR(SEARCH("AMARILLO",AP37)))</formula>
    </cfRule>
    <cfRule type="containsText" dxfId="121" priority="173" stopIfTrue="1" operator="containsText" text="EN TERMINO">
      <formula>NOT(ISERROR(SEARCH("EN TERMINO",AP37)))</formula>
    </cfRule>
    <cfRule type="dataBar" priority="177">
      <dataBar>
        <cfvo type="min"/>
        <cfvo type="max"/>
        <color rgb="FF638EC6"/>
      </dataBar>
    </cfRule>
  </conditionalFormatting>
  <conditionalFormatting sqref="AP40">
    <cfRule type="containsText" dxfId="120" priority="168" stopIfTrue="1" operator="containsText" text="EN TERMINO">
      <formula>NOT(ISERROR(SEARCH("EN TERMINO",AP40)))</formula>
    </cfRule>
    <cfRule type="containsText" priority="169" operator="containsText" text="AMARILLO">
      <formula>NOT(ISERROR(SEARCH("AMARILLO",AP40)))</formula>
    </cfRule>
    <cfRule type="containsText" dxfId="119" priority="170" stopIfTrue="1" operator="containsText" text="ALERTA">
      <formula>NOT(ISERROR(SEARCH("ALERTA",AP40)))</formula>
    </cfRule>
    <cfRule type="dataBar" priority="172">
      <dataBar>
        <cfvo type="min"/>
        <cfvo type="max"/>
        <color rgb="FF638EC6"/>
      </dataBar>
    </cfRule>
    <cfRule type="containsText" dxfId="118" priority="171" stopIfTrue="1" operator="containsText" text="OK">
      <formula>NOT(ISERROR(SEARCH("OK",AP40)))</formula>
    </cfRule>
  </conditionalFormatting>
  <conditionalFormatting sqref="AP43">
    <cfRule type="containsText" priority="164" operator="containsText" text="AMARILLO">
      <formula>NOT(ISERROR(SEARCH("AMARILLO",AP43)))</formula>
    </cfRule>
    <cfRule type="containsText" dxfId="117" priority="165" stopIfTrue="1" operator="containsText" text="ALERTA">
      <formula>NOT(ISERROR(SEARCH("ALERTA",AP43)))</formula>
    </cfRule>
    <cfRule type="containsText" dxfId="116" priority="166" stopIfTrue="1" operator="containsText" text="OK">
      <formula>NOT(ISERROR(SEARCH("OK",AP43)))</formula>
    </cfRule>
    <cfRule type="dataBar" priority="167">
      <dataBar>
        <cfvo type="min"/>
        <cfvo type="max"/>
        <color rgb="FF638EC6"/>
      </dataBar>
    </cfRule>
    <cfRule type="containsText" dxfId="115" priority="163" stopIfTrue="1" operator="containsText" text="EN TERMINO">
      <formula>NOT(ISERROR(SEARCH("EN TERMINO",AP43)))</formula>
    </cfRule>
  </conditionalFormatting>
  <conditionalFormatting sqref="AY4">
    <cfRule type="containsText" dxfId="114" priority="462" stopIfTrue="1" operator="containsText" text="OK">
      <formula>NOT(ISERROR(SEARCH("OK",AY4)))</formula>
    </cfRule>
    <cfRule type="dataBar" priority="463">
      <dataBar>
        <cfvo type="min"/>
        <cfvo type="max"/>
        <color rgb="FF638EC6"/>
      </dataBar>
    </cfRule>
    <cfRule type="containsText" dxfId="113" priority="461" stopIfTrue="1" operator="containsText" text="ALERTA">
      <formula>NOT(ISERROR(SEARCH("ALERTA",AY4)))</formula>
    </cfRule>
    <cfRule type="containsText" dxfId="112" priority="459" stopIfTrue="1" operator="containsText" text="EN TERMINO">
      <formula>NOT(ISERROR(SEARCH("EN TERMINO",AY4)))</formula>
    </cfRule>
    <cfRule type="containsText" priority="460" operator="containsText" text="AMARILLO">
      <formula>NOT(ISERROR(SEARCH("AMARILLO",AY4)))</formula>
    </cfRule>
  </conditionalFormatting>
  <conditionalFormatting sqref="AY7">
    <cfRule type="containsText" dxfId="111" priority="445" stopIfTrue="1" operator="containsText" text="EN TERMINO">
      <formula>NOT(ISERROR(SEARCH("EN TERMINO",AY7)))</formula>
    </cfRule>
    <cfRule type="containsText" priority="446" operator="containsText" text="AMARILLO">
      <formula>NOT(ISERROR(SEARCH("AMARILLO",AY7)))</formula>
    </cfRule>
    <cfRule type="dataBar" priority="449">
      <dataBar>
        <cfvo type="min"/>
        <cfvo type="max"/>
        <color rgb="FF638EC6"/>
      </dataBar>
    </cfRule>
    <cfRule type="containsText" dxfId="110" priority="447" stopIfTrue="1" operator="containsText" text="ALERTA">
      <formula>NOT(ISERROR(SEARCH("ALERTA",AY7)))</formula>
    </cfRule>
    <cfRule type="containsText" dxfId="109" priority="448" stopIfTrue="1" operator="containsText" text="OK">
      <formula>NOT(ISERROR(SEARCH("OK",AY7)))</formula>
    </cfRule>
  </conditionalFormatting>
  <conditionalFormatting sqref="AY10">
    <cfRule type="containsText" dxfId="108" priority="434" stopIfTrue="1" operator="containsText" text="OK">
      <formula>NOT(ISERROR(SEARCH("OK",AY10)))</formula>
    </cfRule>
    <cfRule type="containsText" dxfId="107" priority="433" stopIfTrue="1" operator="containsText" text="ALERTA">
      <formula>NOT(ISERROR(SEARCH("ALERTA",AY10)))</formula>
    </cfRule>
    <cfRule type="dataBar" priority="435">
      <dataBar>
        <cfvo type="min"/>
        <cfvo type="max"/>
        <color rgb="FF638EC6"/>
      </dataBar>
    </cfRule>
    <cfRule type="containsText" priority="432" operator="containsText" text="AMARILLO">
      <formula>NOT(ISERROR(SEARCH("AMARILLO",AY10)))</formula>
    </cfRule>
    <cfRule type="containsText" dxfId="106" priority="431" stopIfTrue="1" operator="containsText" text="EN TERMINO">
      <formula>NOT(ISERROR(SEARCH("EN TERMINO",AY10)))</formula>
    </cfRule>
  </conditionalFormatting>
  <conditionalFormatting sqref="AY13">
    <cfRule type="containsText" priority="418" operator="containsText" text="AMARILLO">
      <formula>NOT(ISERROR(SEARCH("AMARILLO",AY13)))</formula>
    </cfRule>
    <cfRule type="containsText" dxfId="105" priority="417" stopIfTrue="1" operator="containsText" text="EN TERMINO">
      <formula>NOT(ISERROR(SEARCH("EN TERMINO",AY13)))</formula>
    </cfRule>
    <cfRule type="dataBar" priority="421">
      <dataBar>
        <cfvo type="min"/>
        <cfvo type="max"/>
        <color rgb="FF638EC6"/>
      </dataBar>
    </cfRule>
    <cfRule type="containsText" dxfId="104" priority="420" stopIfTrue="1" operator="containsText" text="OK">
      <formula>NOT(ISERROR(SEARCH("OK",AY13)))</formula>
    </cfRule>
    <cfRule type="containsText" dxfId="103" priority="419" stopIfTrue="1" operator="containsText" text="ALERTA">
      <formula>NOT(ISERROR(SEARCH("ALERTA",AY13)))</formula>
    </cfRule>
  </conditionalFormatting>
  <conditionalFormatting sqref="AY16">
    <cfRule type="dataBar" priority="407">
      <dataBar>
        <cfvo type="min"/>
        <cfvo type="max"/>
        <color rgb="FF638EC6"/>
      </dataBar>
    </cfRule>
    <cfRule type="containsText" dxfId="102" priority="406" stopIfTrue="1" operator="containsText" text="OK">
      <formula>NOT(ISERROR(SEARCH("OK",AY16)))</formula>
    </cfRule>
    <cfRule type="containsText" dxfId="101" priority="405" stopIfTrue="1" operator="containsText" text="ALERTA">
      <formula>NOT(ISERROR(SEARCH("ALERTA",AY16)))</formula>
    </cfRule>
    <cfRule type="containsText" priority="404" operator="containsText" text="AMARILLO">
      <formula>NOT(ISERROR(SEARCH("AMARILLO",AY16)))</formula>
    </cfRule>
    <cfRule type="containsText" dxfId="100" priority="403" stopIfTrue="1" operator="containsText" text="EN TERMINO">
      <formula>NOT(ISERROR(SEARCH("EN TERMINO",AY16)))</formula>
    </cfRule>
  </conditionalFormatting>
  <conditionalFormatting sqref="AY19">
    <cfRule type="containsText" dxfId="99" priority="392" stopIfTrue="1" operator="containsText" text="OK">
      <formula>NOT(ISERROR(SEARCH("OK",AY19)))</formula>
    </cfRule>
    <cfRule type="containsText" dxfId="98" priority="391" stopIfTrue="1" operator="containsText" text="ALERTA">
      <formula>NOT(ISERROR(SEARCH("ALERTA",AY19)))</formula>
    </cfRule>
    <cfRule type="containsText" priority="390" operator="containsText" text="AMARILLO">
      <formula>NOT(ISERROR(SEARCH("AMARILLO",AY19)))</formula>
    </cfRule>
    <cfRule type="containsText" dxfId="97" priority="389" stopIfTrue="1" operator="containsText" text="EN TERMINO">
      <formula>NOT(ISERROR(SEARCH("EN TERMINO",AY19)))</formula>
    </cfRule>
    <cfRule type="dataBar" priority="393">
      <dataBar>
        <cfvo type="min"/>
        <cfvo type="max"/>
        <color rgb="FF638EC6"/>
      </dataBar>
    </cfRule>
  </conditionalFormatting>
  <conditionalFormatting sqref="AY22">
    <cfRule type="containsText" priority="376" operator="containsText" text="AMARILLO">
      <formula>NOT(ISERROR(SEARCH("AMARILLO",AY22)))</formula>
    </cfRule>
    <cfRule type="containsText" dxfId="96" priority="377" stopIfTrue="1" operator="containsText" text="ALERTA">
      <formula>NOT(ISERROR(SEARCH("ALERTA",AY22)))</formula>
    </cfRule>
    <cfRule type="containsText" dxfId="95" priority="378" stopIfTrue="1" operator="containsText" text="OK">
      <formula>NOT(ISERROR(SEARCH("OK",AY22)))</formula>
    </cfRule>
    <cfRule type="dataBar" priority="379">
      <dataBar>
        <cfvo type="min"/>
        <cfvo type="max"/>
        <color rgb="FF638EC6"/>
      </dataBar>
    </cfRule>
    <cfRule type="containsText" dxfId="94" priority="375" stopIfTrue="1" operator="containsText" text="EN TERMINO">
      <formula>NOT(ISERROR(SEARCH("EN TERMINO",AY22)))</formula>
    </cfRule>
  </conditionalFormatting>
  <conditionalFormatting sqref="AY25">
    <cfRule type="containsText" dxfId="93" priority="361" stopIfTrue="1" operator="containsText" text="EN TERMINO">
      <formula>NOT(ISERROR(SEARCH("EN TERMINO",AY25)))</formula>
    </cfRule>
    <cfRule type="containsText" priority="362" operator="containsText" text="AMARILLO">
      <formula>NOT(ISERROR(SEARCH("AMARILLO",AY25)))</formula>
    </cfRule>
    <cfRule type="containsText" dxfId="92" priority="363" stopIfTrue="1" operator="containsText" text="ALERTA">
      <formula>NOT(ISERROR(SEARCH("ALERTA",AY25)))</formula>
    </cfRule>
    <cfRule type="containsText" dxfId="91" priority="364" stopIfTrue="1" operator="containsText" text="OK">
      <formula>NOT(ISERROR(SEARCH("OK",AY25)))</formula>
    </cfRule>
    <cfRule type="dataBar" priority="365">
      <dataBar>
        <cfvo type="min"/>
        <cfvo type="max"/>
        <color rgb="FF638EC6"/>
      </dataBar>
    </cfRule>
  </conditionalFormatting>
  <conditionalFormatting sqref="AY28">
    <cfRule type="containsText" priority="348" operator="containsText" text="AMARILLO">
      <formula>NOT(ISERROR(SEARCH("AMARILLO",AY28)))</formula>
    </cfRule>
    <cfRule type="containsText" dxfId="90" priority="347" stopIfTrue="1" operator="containsText" text="EN TERMINO">
      <formula>NOT(ISERROR(SEARCH("EN TERMINO",AY28)))</formula>
    </cfRule>
    <cfRule type="containsText" dxfId="89" priority="349" stopIfTrue="1" operator="containsText" text="ALERTA">
      <formula>NOT(ISERROR(SEARCH("ALERTA",AY28)))</formula>
    </cfRule>
    <cfRule type="containsText" dxfId="88" priority="350" stopIfTrue="1" operator="containsText" text="OK">
      <formula>NOT(ISERROR(SEARCH("OK",AY28)))</formula>
    </cfRule>
    <cfRule type="dataBar" priority="351">
      <dataBar>
        <cfvo type="min"/>
        <cfvo type="max"/>
        <color rgb="FF638EC6"/>
      </dataBar>
    </cfRule>
  </conditionalFormatting>
  <conditionalFormatting sqref="AY31">
    <cfRule type="containsText" dxfId="87" priority="335" stopIfTrue="1" operator="containsText" text="ALERTA">
      <formula>NOT(ISERROR(SEARCH("ALERTA",AY31)))</formula>
    </cfRule>
    <cfRule type="containsText" priority="334" operator="containsText" text="AMARILLO">
      <formula>NOT(ISERROR(SEARCH("AMARILLO",AY31)))</formula>
    </cfRule>
    <cfRule type="containsText" dxfId="86" priority="333" stopIfTrue="1" operator="containsText" text="EN TERMINO">
      <formula>NOT(ISERROR(SEARCH("EN TERMINO",AY31)))</formula>
    </cfRule>
    <cfRule type="dataBar" priority="337">
      <dataBar>
        <cfvo type="min"/>
        <cfvo type="max"/>
        <color rgb="FF638EC6"/>
      </dataBar>
    </cfRule>
    <cfRule type="containsText" dxfId="85" priority="336" stopIfTrue="1" operator="containsText" text="OK">
      <formula>NOT(ISERROR(SEARCH("OK",AY31)))</formula>
    </cfRule>
  </conditionalFormatting>
  <conditionalFormatting sqref="AY34">
    <cfRule type="dataBar" priority="323">
      <dataBar>
        <cfvo type="min"/>
        <cfvo type="max"/>
        <color rgb="FF638EC6"/>
      </dataBar>
    </cfRule>
    <cfRule type="containsText" dxfId="84" priority="322" stopIfTrue="1" operator="containsText" text="OK">
      <formula>NOT(ISERROR(SEARCH("OK",AY34)))</formula>
    </cfRule>
    <cfRule type="containsText" dxfId="83" priority="321" stopIfTrue="1" operator="containsText" text="ALERTA">
      <formula>NOT(ISERROR(SEARCH("ALERTA",AY34)))</formula>
    </cfRule>
    <cfRule type="containsText" priority="320" operator="containsText" text="AMARILLO">
      <formula>NOT(ISERROR(SEARCH("AMARILLO",AY34)))</formula>
    </cfRule>
    <cfRule type="containsText" dxfId="82" priority="319" stopIfTrue="1" operator="containsText" text="EN TERMINO">
      <formula>NOT(ISERROR(SEARCH("EN TERMINO",AY34)))</formula>
    </cfRule>
  </conditionalFormatting>
  <conditionalFormatting sqref="AY37">
    <cfRule type="dataBar" priority="309">
      <dataBar>
        <cfvo type="min"/>
        <cfvo type="max"/>
        <color rgb="FF638EC6"/>
      </dataBar>
    </cfRule>
    <cfRule type="containsText" dxfId="81" priority="307" stopIfTrue="1" operator="containsText" text="ALERTA">
      <formula>NOT(ISERROR(SEARCH("ALERTA",AY37)))</formula>
    </cfRule>
    <cfRule type="containsText" priority="306" operator="containsText" text="AMARILLO">
      <formula>NOT(ISERROR(SEARCH("AMARILLO",AY37)))</formula>
    </cfRule>
    <cfRule type="containsText" dxfId="80" priority="305" stopIfTrue="1" operator="containsText" text="EN TERMINO">
      <formula>NOT(ISERROR(SEARCH("EN TERMINO",AY37)))</formula>
    </cfRule>
    <cfRule type="containsText" dxfId="79" priority="308" stopIfTrue="1" operator="containsText" text="OK">
      <formula>NOT(ISERROR(SEARCH("OK",AY37)))</formula>
    </cfRule>
  </conditionalFormatting>
  <conditionalFormatting sqref="AY40">
    <cfRule type="dataBar" priority="295">
      <dataBar>
        <cfvo type="min"/>
        <cfvo type="max"/>
        <color rgb="FF638EC6"/>
      </dataBar>
    </cfRule>
    <cfRule type="containsText" dxfId="78" priority="294" stopIfTrue="1" operator="containsText" text="OK">
      <formula>NOT(ISERROR(SEARCH("OK",AY40)))</formula>
    </cfRule>
    <cfRule type="containsText" dxfId="77" priority="293" stopIfTrue="1" operator="containsText" text="ALERTA">
      <formula>NOT(ISERROR(SEARCH("ALERTA",AY40)))</formula>
    </cfRule>
    <cfRule type="containsText" priority="292" operator="containsText" text="AMARILLO">
      <formula>NOT(ISERROR(SEARCH("AMARILLO",AY40)))</formula>
    </cfRule>
    <cfRule type="containsText" dxfId="76" priority="291" stopIfTrue="1" operator="containsText" text="EN TERMINO">
      <formula>NOT(ISERROR(SEARCH("EN TERMINO",AY40)))</formula>
    </cfRule>
  </conditionalFormatting>
  <conditionalFormatting sqref="AY43">
    <cfRule type="containsText" priority="278" operator="containsText" text="AMARILLO">
      <formula>NOT(ISERROR(SEARCH("AMARILLO",AY43)))</formula>
    </cfRule>
    <cfRule type="containsText" dxfId="75" priority="277" stopIfTrue="1" operator="containsText" text="EN TERMINO">
      <formula>NOT(ISERROR(SEARCH("EN TERMINO",AY43)))</formula>
    </cfRule>
    <cfRule type="dataBar" priority="281">
      <dataBar>
        <cfvo type="min"/>
        <cfvo type="max"/>
        <color rgb="FF638EC6"/>
      </dataBar>
    </cfRule>
    <cfRule type="containsText" dxfId="74" priority="280" stopIfTrue="1" operator="containsText" text="OK">
      <formula>NOT(ISERROR(SEARCH("OK",AY43)))</formula>
    </cfRule>
    <cfRule type="containsText" dxfId="73" priority="279" stopIfTrue="1" operator="containsText" text="ALERTA">
      <formula>NOT(ISERROR(SEARCH("ALERTA",AY43)))</formula>
    </cfRule>
  </conditionalFormatting>
  <conditionalFormatting sqref="BH4:BH45">
    <cfRule type="containsText" dxfId="72" priority="452" operator="containsText" text="Abierto">
      <formula>NOT(ISERROR(SEARCH("Abierto",BH4)))</formula>
    </cfRule>
    <cfRule type="containsText" dxfId="71" priority="450" operator="containsText" text="cerrada">
      <formula>NOT(ISERROR(SEARCH("cerrada",BH4)))</formula>
    </cfRule>
    <cfRule type="containsText" dxfId="70" priority="451" operator="containsText" text="cerrado">
      <formula>NOT(ISERROR(SEARCH("cerrado",BH4)))</formula>
    </cfRule>
  </conditionalFormatting>
  <dataValidations count="9">
    <dataValidation type="list" allowBlank="1" showInputMessage="1" showErrorMessage="1" sqref="BE17 BE8 BE5 BE44 BE41 BE30 BE38" xr:uid="{00000000-0002-0000-0100-000000000000}">
      <formula1>$BK$4:$BL$4</formula1>
    </dataValidation>
    <dataValidation type="list" allowBlank="1" showInputMessage="1" showErrorMessage="1" sqref="BE9:BE16 BE18:BE29 BE40 BE43 BE4 BE7 BE31:BE37" xr:uid="{00000000-0002-0000-0100-000001000000}">
      <formula1>$BK$4:$BM$4</formula1>
    </dataValidation>
    <dataValidation allowBlank="1" showDropDown="1" showInputMessage="1" showErrorMessage="1" sqref="BG4:BG45" xr:uid="{00000000-0002-0000-0100-000002000000}"/>
    <dataValidation type="list" allowBlank="1" showInputMessage="1" showErrorMessage="1" sqref="C4:C45" xr:uid="{00000000-0002-0000-0100-000003000000}">
      <formula1>INDIRECT(B4)</formula1>
    </dataValidation>
    <dataValidation type="textLength" allowBlank="1" showInputMessage="1" showErrorMessage="1" errorTitle="Entrada no válida" error="Escriba un texto  Maximo 500 Caracteres" promptTitle="Cualquier contenido Maximo 500 Caracteres" sqref="H17:I43 I4:I14" xr:uid="{72840E2F-9A8E-4B21-8DD7-B33FB98690C4}">
      <formula1>0</formula1>
      <formula2>500</formula2>
    </dataValidation>
    <dataValidation type="date" allowBlank="1" showInputMessage="1" errorTitle="Entrada no válida" error="Por favor escriba una fecha válida (AAAA/MM/DD)" promptTitle="Ingrese una fecha (AAAA/MM/DD)" sqref="P4:Q43" xr:uid="{C3DF8B32-B98F-442A-BF39-B1AC98D57698}">
      <formula1>1900/1/1</formula1>
      <formula2>3000/1/1</formula2>
    </dataValidation>
    <dataValidation type="textLength" allowBlank="1" showInputMessage="1" showErrorMessage="1" errorTitle="Entrada no válida" error="Escriba un texto  Maximo 100 Caracteres" promptTitle="Cualquier contenido Maximo 100 Caracteres" sqref="K4:K43 N4:N43" xr:uid="{696F5FDE-7746-4DFB-8485-A85676D07069}">
      <formula1>0</formula1>
      <formula2>100</formula2>
    </dataValidation>
    <dataValidation type="decimal" allowBlank="1" showInputMessage="1" showErrorMessage="1" errorTitle="Entrada no válida" error="Por favor escriba un número" promptTitle="Escriba un número en esta casilla" sqref="L4:L43" xr:uid="{0B00C838-C86A-4947-B526-825FA37F79AB}">
      <formula1>-999999</formula1>
      <formula2>999999</formula2>
    </dataValidation>
    <dataValidation type="list" allowBlank="1" showInputMessage="1" showErrorMessage="1" sqref="AA4:AA43 AJ4:AJ43" xr:uid="{56CE393E-930C-4AB9-A339-F3EFCF6C00EC}">
      <formula1>$BN$4:$BN$10</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476" operator="equal" id="{8751622E-A9C0-4B8E-82C7-96B81BF685DA}">
            <xm:f>Hoja1!$J$24</xm:f>
            <x14:dxf>
              <fill>
                <patternFill>
                  <bgColor rgb="FFFFFF00"/>
                </patternFill>
              </fill>
            </x14:dxf>
          </x14:cfRule>
          <x14:cfRule type="cellIs" priority="472" operator="equal" id="{6803CD51-E04A-484C-94DB-AF3C6A6DDE6C}">
            <xm:f>Hoja1!#REF!</xm:f>
            <x14:dxf>
              <font>
                <color theme="1"/>
              </font>
              <fill>
                <patternFill>
                  <bgColor rgb="FF00B050"/>
                </patternFill>
              </fill>
            </x14:dxf>
          </x14:cfRule>
          <x14:cfRule type="cellIs" priority="471" operator="equal" id="{E04FC3BA-F201-4A12-8E8B-D25A35EAD843}">
            <xm:f>Hoja1!$J$28</xm:f>
            <x14:dxf>
              <fill>
                <patternFill>
                  <bgColor rgb="FFFFC000"/>
                </patternFill>
              </fill>
            </x14:dxf>
          </x14:cfRule>
          <x14:cfRule type="cellIs" priority="477" operator="equal" id="{6E049ED0-D8BE-4521-BFB9-9B6D31D130C5}">
            <xm:f>Hoja1!$J$23</xm:f>
            <x14:dxf>
              <font>
                <strike val="0"/>
              </font>
              <fill>
                <patternFill>
                  <bgColor rgb="FFFFFF00"/>
                </patternFill>
              </fill>
            </x14:dxf>
          </x14:cfRule>
          <x14:cfRule type="cellIs" priority="473" operator="equal" id="{937FF525-88EE-45CC-B13B-3A5D01DEB2CD}">
            <xm:f>Hoja1!$J$27</xm:f>
            <x14:dxf>
              <font>
                <color theme="1"/>
              </font>
              <fill>
                <patternFill>
                  <bgColor rgb="FF00B050"/>
                </patternFill>
              </fill>
            </x14:dxf>
          </x14:cfRule>
          <x14:cfRule type="cellIs" priority="474" operator="equal" id="{097A22E9-0CAC-4FD9-9E30-59C8B047725F}">
            <xm:f>Hoja1!$J$26</xm:f>
            <x14:dxf>
              <fill>
                <patternFill>
                  <bgColor rgb="FFFF0000"/>
                </patternFill>
              </fill>
            </x14:dxf>
          </x14:cfRule>
          <x14:cfRule type="cellIs" priority="475" operator="equal" id="{0D1F1465-0506-493F-AEEA-CF5B70B1DA0E}">
            <xm:f>Hoja1!$J$25</xm:f>
            <x14:dxf>
              <fill>
                <patternFill>
                  <bgColor rgb="FFFFC000"/>
                </patternFill>
              </fill>
            </x14:dxf>
          </x14:cfRule>
          <xm:sqref>AA4:AA45 AJ4:AJ45 AS4:AS45 BA4:BA45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Hoja1!$B$5:$B$6</xm:f>
          </x14:formula1>
          <xm:sqref>BB4:BD45</xm:sqref>
        </x14:dataValidation>
        <x14:dataValidation type="list" allowBlank="1" showInputMessage="1" showErrorMessage="1" xr:uid="{00000000-0002-0000-0100-000005000000}">
          <x14:formula1>
            <xm:f>Hoja1!$F$23:$F$25</xm:f>
          </x14:formula1>
          <xm:sqref>M44:M45</xm:sqref>
        </x14:dataValidation>
        <x14:dataValidation type="list" allowBlank="1" showInputMessage="1" showErrorMessage="1" xr:uid="{00000000-0002-0000-0100-000007000000}">
          <x14:formula1>
            <xm:f>Hoja1!$L$23:$L$24</xm:f>
          </x14:formula1>
          <xm:sqref>BF4:BF45</xm:sqref>
        </x14:dataValidation>
        <x14:dataValidation type="list" allowBlank="1" showInputMessage="1" showErrorMessage="1" xr:uid="{00000000-0002-0000-0100-000008000000}">
          <x14:formula1>
            <xm:f>Hoja1!$I$1:$J$1</xm:f>
          </x14:formula1>
          <xm:sqref>B4:B45</xm:sqref>
        </x14:dataValidation>
        <x14:dataValidation type="list" allowBlank="1" showInputMessage="1" showErrorMessage="1" xr:uid="{00000000-0002-0000-0100-000006000000}">
          <x14:formula1>
            <xm:f>Hoja1!$J$23:$J$28</xm:f>
          </x14:formula1>
          <xm:sqref>BA4:BA45 AA44:AA45 AS4:AS45 AJ44:AJ45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M36"/>
  <sheetViews>
    <sheetView workbookViewId="0">
      <selection activeCell="G7" sqref="G7"/>
    </sheetView>
  </sheetViews>
  <sheetFormatPr baseColWidth="10" defaultColWidth="11.42578125" defaultRowHeight="16.5" x14ac:dyDescent="0.3"/>
  <cols>
    <col min="1" max="2" width="11.42578125" style="162"/>
    <col min="3" max="3" width="23.5703125" style="162" customWidth="1"/>
    <col min="4" max="4" width="17.28515625" style="162" customWidth="1"/>
    <col min="5" max="5" width="14.7109375" style="162" customWidth="1"/>
    <col min="6" max="9" width="23.5703125" style="162" customWidth="1"/>
    <col min="10" max="16384" width="11.42578125" style="162"/>
  </cols>
  <sheetData>
    <row r="2" spans="3:13" x14ac:dyDescent="0.3">
      <c r="C2" s="285" t="s">
        <v>316</v>
      </c>
      <c r="D2" s="285"/>
      <c r="E2" s="285"/>
      <c r="F2" s="285"/>
      <c r="G2" s="285"/>
      <c r="H2" s="285"/>
      <c r="I2" s="285"/>
      <c r="J2" s="285"/>
      <c r="K2" s="285"/>
      <c r="L2" s="285"/>
      <c r="M2" s="285"/>
    </row>
    <row r="4" spans="3:13" ht="17.25" thickBot="1" x14ac:dyDescent="0.35"/>
    <row r="5" spans="3:13" x14ac:dyDescent="0.3">
      <c r="C5" s="286" t="s">
        <v>317</v>
      </c>
      <c r="D5" s="288" t="s">
        <v>318</v>
      </c>
      <c r="E5" s="290" t="s">
        <v>319</v>
      </c>
      <c r="F5" s="292" t="s">
        <v>320</v>
      </c>
      <c r="G5" s="294" t="s">
        <v>321</v>
      </c>
      <c r="H5" s="296" t="s">
        <v>322</v>
      </c>
      <c r="I5" s="298" t="s">
        <v>323</v>
      </c>
    </row>
    <row r="6" spans="3:13" ht="17.25" thickBot="1" x14ac:dyDescent="0.35">
      <c r="C6" s="287"/>
      <c r="D6" s="289"/>
      <c r="E6" s="291"/>
      <c r="F6" s="293"/>
      <c r="G6" s="295"/>
      <c r="H6" s="297"/>
      <c r="I6" s="299"/>
    </row>
    <row r="7" spans="3:13" ht="34.5" thickTop="1" thickBot="1" x14ac:dyDescent="0.35">
      <c r="C7" s="239" t="s">
        <v>324</v>
      </c>
      <c r="D7" s="240">
        <v>11</v>
      </c>
      <c r="E7" s="240">
        <v>13</v>
      </c>
      <c r="F7" s="241"/>
      <c r="G7" s="241">
        <v>13</v>
      </c>
      <c r="H7" s="242"/>
      <c r="I7" s="243"/>
    </row>
    <row r="8" spans="3:13" ht="33.75" thickBot="1" x14ac:dyDescent="0.35">
      <c r="C8" s="239" t="s">
        <v>203</v>
      </c>
      <c r="D8" s="240">
        <v>12</v>
      </c>
      <c r="E8" s="240">
        <v>27</v>
      </c>
      <c r="F8" s="241"/>
      <c r="G8" s="241">
        <v>17</v>
      </c>
      <c r="H8" s="242">
        <v>10</v>
      </c>
      <c r="I8" s="243"/>
    </row>
    <row r="9" spans="3:13" ht="17.25" thickBot="1" x14ac:dyDescent="0.35">
      <c r="C9" s="244" t="s">
        <v>325</v>
      </c>
      <c r="D9" s="245">
        <f t="shared" ref="D9:I9" si="0">SUM(D7:D8)</f>
        <v>23</v>
      </c>
      <c r="E9" s="245">
        <f t="shared" si="0"/>
        <v>40</v>
      </c>
      <c r="F9" s="245">
        <f t="shared" si="0"/>
        <v>0</v>
      </c>
      <c r="G9" s="245">
        <f t="shared" si="0"/>
        <v>30</v>
      </c>
      <c r="H9" s="245">
        <f t="shared" si="0"/>
        <v>10</v>
      </c>
      <c r="I9" s="245">
        <f t="shared" si="0"/>
        <v>0</v>
      </c>
    </row>
    <row r="10" spans="3:13" ht="17.25" thickBot="1" x14ac:dyDescent="0.35">
      <c r="C10" s="246"/>
      <c r="D10" s="247"/>
      <c r="E10" s="247"/>
      <c r="F10" s="248">
        <f>F9/E9</f>
        <v>0</v>
      </c>
      <c r="G10" s="248">
        <f>G9/E9</f>
        <v>0.75</v>
      </c>
      <c r="H10" s="248">
        <f>H9/E9</f>
        <v>0.25</v>
      </c>
      <c r="I10" s="248">
        <f>I9/E9</f>
        <v>0</v>
      </c>
    </row>
    <row r="18" spans="3:13" x14ac:dyDescent="0.3">
      <c r="C18" s="167"/>
      <c r="D18" s="167"/>
      <c r="E18" s="167"/>
      <c r="F18" s="167"/>
      <c r="G18" s="167"/>
      <c r="H18" s="167"/>
      <c r="I18" s="167"/>
      <c r="J18" s="167"/>
      <c r="K18" s="167"/>
      <c r="L18" s="167"/>
      <c r="M18" s="167"/>
    </row>
    <row r="36" spans="3:13" x14ac:dyDescent="0.3">
      <c r="C36" s="167"/>
      <c r="D36" s="167"/>
      <c r="E36" s="167"/>
      <c r="F36" s="167"/>
      <c r="G36" s="167"/>
      <c r="H36" s="167"/>
      <c r="I36" s="167"/>
      <c r="J36" s="167"/>
      <c r="K36" s="167"/>
      <c r="L36" s="167"/>
      <c r="M36" s="167"/>
    </row>
  </sheetData>
  <mergeCells count="8">
    <mergeCell ref="C2:M2"/>
    <mergeCell ref="C5:C6"/>
    <mergeCell ref="D5:D6"/>
    <mergeCell ref="E5:E6"/>
    <mergeCell ref="F5:F6"/>
    <mergeCell ref="G5:G6"/>
    <mergeCell ref="H5:H6"/>
    <mergeCell ref="I5: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1CF31-982E-4628-A5DE-FB52A3BDB3BF}">
  <dimension ref="C2:M36"/>
  <sheetViews>
    <sheetView tabSelected="1" workbookViewId="0">
      <selection activeCell="F12" sqref="F12"/>
    </sheetView>
  </sheetViews>
  <sheetFormatPr baseColWidth="10" defaultColWidth="11.42578125" defaultRowHeight="16.5" x14ac:dyDescent="0.3"/>
  <cols>
    <col min="1" max="2" width="11.42578125" style="162"/>
    <col min="3" max="3" width="23.5703125" style="162" customWidth="1"/>
    <col min="4" max="4" width="17.28515625" style="162" customWidth="1"/>
    <col min="5" max="5" width="14.7109375" style="162" customWidth="1"/>
    <col min="6" max="9" width="23.5703125" style="162" customWidth="1"/>
    <col min="10" max="16384" width="11.42578125" style="162"/>
  </cols>
  <sheetData>
    <row r="2" spans="3:13" x14ac:dyDescent="0.3">
      <c r="C2" s="285" t="s">
        <v>316</v>
      </c>
      <c r="D2" s="285"/>
      <c r="E2" s="285"/>
      <c r="F2" s="285"/>
      <c r="G2" s="285"/>
      <c r="H2" s="285"/>
      <c r="I2" s="285"/>
      <c r="J2" s="285"/>
      <c r="K2" s="285"/>
      <c r="L2" s="285"/>
      <c r="M2" s="285"/>
    </row>
    <row r="4" spans="3:13" ht="17.25" thickBot="1" x14ac:dyDescent="0.35"/>
    <row r="5" spans="3:13" x14ac:dyDescent="0.3">
      <c r="C5" s="286" t="s">
        <v>317</v>
      </c>
      <c r="D5" s="288" t="s">
        <v>318</v>
      </c>
      <c r="E5" s="290" t="s">
        <v>319</v>
      </c>
      <c r="F5" s="292" t="s">
        <v>320</v>
      </c>
      <c r="G5" s="294" t="s">
        <v>321</v>
      </c>
      <c r="H5" s="296" t="s">
        <v>322</v>
      </c>
      <c r="I5" s="298" t="s">
        <v>323</v>
      </c>
    </row>
    <row r="6" spans="3:13" ht="17.25" thickBot="1" x14ac:dyDescent="0.35">
      <c r="C6" s="287"/>
      <c r="D6" s="289"/>
      <c r="E6" s="291"/>
      <c r="F6" s="293"/>
      <c r="G6" s="295"/>
      <c r="H6" s="297"/>
      <c r="I6" s="299"/>
    </row>
    <row r="7" spans="3:13" ht="34.5" thickTop="1" thickBot="1" x14ac:dyDescent="0.35">
      <c r="C7" s="239" t="s">
        <v>324</v>
      </c>
      <c r="D7" s="240">
        <v>11</v>
      </c>
      <c r="E7" s="240">
        <v>13</v>
      </c>
      <c r="F7" s="241">
        <v>8</v>
      </c>
      <c r="G7" s="241">
        <v>5</v>
      </c>
      <c r="H7" s="242"/>
      <c r="I7" s="243"/>
    </row>
    <row r="8" spans="3:13" ht="33.75" thickBot="1" x14ac:dyDescent="0.35">
      <c r="C8" s="239" t="s">
        <v>203</v>
      </c>
      <c r="D8" s="240">
        <v>12</v>
      </c>
      <c r="E8" s="240">
        <v>27</v>
      </c>
      <c r="F8" s="241">
        <v>17</v>
      </c>
      <c r="G8" s="241">
        <v>4</v>
      </c>
      <c r="H8" s="242">
        <v>6</v>
      </c>
      <c r="I8" s="243"/>
    </row>
    <row r="9" spans="3:13" ht="17.25" thickBot="1" x14ac:dyDescent="0.35">
      <c r="C9" s="244" t="s">
        <v>325</v>
      </c>
      <c r="D9" s="245">
        <f t="shared" ref="D9:I9" si="0">SUM(D7:D8)</f>
        <v>23</v>
      </c>
      <c r="E9" s="245">
        <f t="shared" si="0"/>
        <v>40</v>
      </c>
      <c r="F9" s="245">
        <f t="shared" si="0"/>
        <v>25</v>
      </c>
      <c r="G9" s="245">
        <f t="shared" si="0"/>
        <v>9</v>
      </c>
      <c r="H9" s="245">
        <f t="shared" si="0"/>
        <v>6</v>
      </c>
      <c r="I9" s="245">
        <f t="shared" si="0"/>
        <v>0</v>
      </c>
    </row>
    <row r="10" spans="3:13" ht="17.25" thickBot="1" x14ac:dyDescent="0.35">
      <c r="C10" s="246"/>
      <c r="D10" s="247"/>
      <c r="E10" s="247"/>
      <c r="F10" s="248">
        <f>F9/E9</f>
        <v>0.625</v>
      </c>
      <c r="G10" s="248">
        <f>G9/E9</f>
        <v>0.22500000000000001</v>
      </c>
      <c r="H10" s="248">
        <f>H9/E9</f>
        <v>0.15</v>
      </c>
      <c r="I10" s="248">
        <f>I9/E9</f>
        <v>0</v>
      </c>
    </row>
    <row r="18" spans="3:13" x14ac:dyDescent="0.3">
      <c r="C18" s="167"/>
      <c r="D18" s="167"/>
      <c r="E18" s="167"/>
      <c r="F18" s="167"/>
      <c r="G18" s="167"/>
      <c r="H18" s="167"/>
      <c r="I18" s="167"/>
      <c r="J18" s="167"/>
      <c r="K18" s="167"/>
      <c r="L18" s="167"/>
      <c r="M18" s="167"/>
    </row>
    <row r="36" spans="3:13" x14ac:dyDescent="0.3">
      <c r="C36" s="167"/>
      <c r="D36" s="167"/>
      <c r="E36" s="167"/>
      <c r="F36" s="167"/>
      <c r="G36" s="167"/>
      <c r="H36" s="167"/>
      <c r="I36" s="167"/>
      <c r="J36" s="167"/>
      <c r="K36" s="167"/>
      <c r="L36" s="167"/>
      <c r="M36" s="167"/>
    </row>
  </sheetData>
  <mergeCells count="8">
    <mergeCell ref="C2:M2"/>
    <mergeCell ref="C5:C6"/>
    <mergeCell ref="D5:D6"/>
    <mergeCell ref="E5:E6"/>
    <mergeCell ref="F5:F6"/>
    <mergeCell ref="G5:G6"/>
    <mergeCell ref="H5:H6"/>
    <mergeCell ref="I5:I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30"/>
  <sheetViews>
    <sheetView topLeftCell="A13" workbookViewId="0">
      <selection activeCell="J28" sqref="J28"/>
    </sheetView>
  </sheetViews>
  <sheetFormatPr baseColWidth="10" defaultColWidth="11.42578125" defaultRowHeight="16.5" x14ac:dyDescent="0.3"/>
  <cols>
    <col min="1" max="1" width="11.42578125" style="162"/>
    <col min="2" max="2" width="19.7109375" style="162" customWidth="1"/>
    <col min="3" max="3" width="24.7109375" style="162" customWidth="1"/>
    <col min="4" max="8" width="11.42578125" style="162"/>
    <col min="9" max="9" width="16.42578125" style="162" customWidth="1"/>
    <col min="10" max="10" width="16.7109375" style="162" customWidth="1"/>
    <col min="11" max="16384" width="11.42578125" style="162"/>
  </cols>
  <sheetData>
    <row r="1" spans="2:10" x14ac:dyDescent="0.3">
      <c r="H1" s="167" t="s">
        <v>326</v>
      </c>
      <c r="I1" s="162" t="s">
        <v>327</v>
      </c>
      <c r="J1" s="162" t="s">
        <v>120</v>
      </c>
    </row>
    <row r="2" spans="2:10" x14ac:dyDescent="0.3">
      <c r="B2" s="167" t="s">
        <v>328</v>
      </c>
      <c r="I2" t="s">
        <v>329</v>
      </c>
      <c r="J2" t="s">
        <v>121</v>
      </c>
    </row>
    <row r="3" spans="2:10" x14ac:dyDescent="0.3">
      <c r="I3" t="s">
        <v>330</v>
      </c>
      <c r="J3" t="s">
        <v>331</v>
      </c>
    </row>
    <row r="4" spans="2:10" ht="51" x14ac:dyDescent="0.3">
      <c r="B4" s="148" t="s">
        <v>332</v>
      </c>
      <c r="C4" s="148" t="s">
        <v>333</v>
      </c>
      <c r="I4" t="s">
        <v>334</v>
      </c>
      <c r="J4" t="s">
        <v>335</v>
      </c>
    </row>
    <row r="5" spans="2:10" x14ac:dyDescent="0.3">
      <c r="B5" s="173" t="s">
        <v>134</v>
      </c>
      <c r="C5" s="173" t="s">
        <v>135</v>
      </c>
      <c r="D5" s="174">
        <f>IF(B5="SI",50%,0%)</f>
        <v>0.5</v>
      </c>
      <c r="E5" s="174">
        <f>IF(C5="NO",50%,0%)</f>
        <v>0.5</v>
      </c>
      <c r="I5" t="s">
        <v>336</v>
      </c>
      <c r="J5" t="s">
        <v>337</v>
      </c>
    </row>
    <row r="6" spans="2:10" x14ac:dyDescent="0.3">
      <c r="B6" s="172" t="s">
        <v>135</v>
      </c>
      <c r="C6" s="172" t="s">
        <v>135</v>
      </c>
      <c r="D6" s="174">
        <f>IF(B6="SI",50%,0%)</f>
        <v>0</v>
      </c>
      <c r="E6" s="174">
        <f>IF(C6="NO",50%,0%)</f>
        <v>0.5</v>
      </c>
      <c r="I6" t="s">
        <v>338</v>
      </c>
      <c r="J6" t="s">
        <v>339</v>
      </c>
    </row>
    <row r="7" spans="2:10" x14ac:dyDescent="0.3">
      <c r="B7" s="173" t="s">
        <v>135</v>
      </c>
      <c r="C7" s="173" t="s">
        <v>134</v>
      </c>
      <c r="D7" s="174">
        <f>IF(B7="SI",50%,0%)</f>
        <v>0</v>
      </c>
      <c r="E7" s="174">
        <f>IF(C7="NO",50%,0%)</f>
        <v>0</v>
      </c>
      <c r="I7" t="s">
        <v>340</v>
      </c>
      <c r="J7" t="s">
        <v>341</v>
      </c>
    </row>
    <row r="8" spans="2:10" x14ac:dyDescent="0.3">
      <c r="I8" t="s">
        <v>342</v>
      </c>
    </row>
    <row r="9" spans="2:10" x14ac:dyDescent="0.3">
      <c r="I9" t="s">
        <v>343</v>
      </c>
    </row>
    <row r="10" spans="2:10" x14ac:dyDescent="0.3">
      <c r="I10" t="s">
        <v>344</v>
      </c>
    </row>
    <row r="11" spans="2:10" x14ac:dyDescent="0.3">
      <c r="I11" t="s">
        <v>341</v>
      </c>
    </row>
    <row r="22" spans="6:16" x14ac:dyDescent="0.3">
      <c r="F22" s="167" t="s">
        <v>345</v>
      </c>
      <c r="G22" s="167"/>
      <c r="H22" s="167" t="s">
        <v>346</v>
      </c>
      <c r="I22" s="167"/>
      <c r="J22" s="167" t="s">
        <v>347</v>
      </c>
      <c r="K22" s="167"/>
      <c r="L22" s="167" t="s">
        <v>348</v>
      </c>
      <c r="M22" s="167"/>
      <c r="N22" s="167" t="s">
        <v>349</v>
      </c>
      <c r="O22" s="167"/>
      <c r="P22" s="167"/>
    </row>
    <row r="23" spans="6:16" x14ac:dyDescent="0.3">
      <c r="F23" s="192" t="s">
        <v>350</v>
      </c>
      <c r="G23" s="192"/>
      <c r="H23" s="192" t="s">
        <v>351</v>
      </c>
      <c r="I23" s="192"/>
      <c r="J23" s="192" t="s">
        <v>352</v>
      </c>
      <c r="K23" s="192"/>
      <c r="L23" s="192" t="s">
        <v>353</v>
      </c>
      <c r="M23" s="192"/>
      <c r="N23" s="192" t="s">
        <v>354</v>
      </c>
    </row>
    <row r="24" spans="6:16" x14ac:dyDescent="0.3">
      <c r="F24" s="192" t="s">
        <v>355</v>
      </c>
      <c r="G24" s="192"/>
      <c r="H24" s="192" t="s">
        <v>356</v>
      </c>
      <c r="I24" s="192"/>
      <c r="J24" s="192" t="s">
        <v>145</v>
      </c>
      <c r="K24" s="192"/>
      <c r="L24" s="192" t="s">
        <v>357</v>
      </c>
      <c r="M24" s="192"/>
      <c r="N24" s="192" t="s">
        <v>358</v>
      </c>
    </row>
    <row r="25" spans="6:16" x14ac:dyDescent="0.3">
      <c r="F25" s="192" t="s">
        <v>359</v>
      </c>
      <c r="G25" s="192"/>
      <c r="H25" s="192" t="s">
        <v>360</v>
      </c>
      <c r="I25" s="192"/>
      <c r="J25" s="192" t="s">
        <v>151</v>
      </c>
      <c r="K25" s="192"/>
      <c r="L25" s="192"/>
      <c r="M25" s="192"/>
      <c r="N25" s="192" t="s">
        <v>361</v>
      </c>
    </row>
    <row r="26" spans="6:16" x14ac:dyDescent="0.3">
      <c r="F26" s="192"/>
      <c r="G26" s="192"/>
      <c r="H26" s="192"/>
      <c r="I26" s="192"/>
      <c r="J26" s="192" t="s">
        <v>155</v>
      </c>
      <c r="K26" s="192"/>
      <c r="L26" s="192"/>
      <c r="M26" s="192"/>
      <c r="N26" s="192"/>
    </row>
    <row r="27" spans="6:16" x14ac:dyDescent="0.3">
      <c r="F27" s="192"/>
      <c r="G27" s="192"/>
      <c r="H27" s="192"/>
      <c r="I27" s="192"/>
      <c r="J27" s="192" t="s">
        <v>362</v>
      </c>
      <c r="K27" s="192"/>
      <c r="L27" s="192"/>
      <c r="M27" s="192"/>
      <c r="N27" s="192"/>
    </row>
    <row r="28" spans="6:16" x14ac:dyDescent="0.3">
      <c r="F28" s="192"/>
      <c r="G28" s="192"/>
      <c r="H28" s="192"/>
      <c r="I28" s="192"/>
      <c r="J28" s="192" t="s">
        <v>176</v>
      </c>
      <c r="K28" s="192"/>
      <c r="L28" s="192"/>
      <c r="M28" s="192"/>
      <c r="N28" s="192"/>
    </row>
    <row r="29" spans="6:16" x14ac:dyDescent="0.3">
      <c r="F29" s="192"/>
      <c r="G29" s="192"/>
      <c r="H29" s="192"/>
      <c r="I29" s="192"/>
      <c r="K29" s="192"/>
      <c r="L29" s="192"/>
      <c r="M29" s="192"/>
      <c r="N29" s="192"/>
    </row>
    <row r="30" spans="6:16" x14ac:dyDescent="0.3">
      <c r="F30" s="192"/>
      <c r="G30" s="192"/>
      <c r="H30" s="192"/>
      <c r="I30" s="192"/>
      <c r="J30" s="192"/>
      <c r="K30" s="192"/>
      <c r="L30" s="192"/>
      <c r="M30" s="192"/>
      <c r="N30" s="192"/>
    </row>
  </sheetData>
  <sheetProtection algorithmName="SHA-512" hashValue="fpJsGSuWwAADt7oe6IzJzneowG+2MkkgTyLZzpC0t44NGSWtKCwl2CvdDm2EZ+ywUc53h5B58G2lxWsj0dM1fg==" saltValue="UHsWFd9TIkOlB1x1quuKgg==" spinCount="100000" sheet="1" objects="1" scenarios="1"/>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32"/>
      <c r="B1" s="332"/>
      <c r="C1" s="332"/>
      <c r="D1" s="332"/>
      <c r="E1" s="332"/>
      <c r="F1" s="332"/>
      <c r="G1" s="332"/>
      <c r="H1" s="331" t="s">
        <v>363</v>
      </c>
      <c r="I1" s="331"/>
      <c r="J1" s="331"/>
      <c r="K1" s="331"/>
      <c r="L1" s="331"/>
      <c r="M1" s="331"/>
      <c r="N1" s="331"/>
      <c r="O1" s="331"/>
      <c r="P1" s="331"/>
      <c r="Q1" s="331"/>
      <c r="R1" s="331"/>
      <c r="S1" s="46"/>
      <c r="T1" s="333" t="s">
        <v>364</v>
      </c>
      <c r="U1" s="333"/>
      <c r="V1" s="333"/>
      <c r="W1" s="333"/>
      <c r="X1" s="333"/>
      <c r="Y1" s="333"/>
      <c r="Z1" s="333"/>
      <c r="AA1" s="333"/>
      <c r="AB1" s="333"/>
      <c r="AC1" s="334" t="s">
        <v>365</v>
      </c>
      <c r="AD1" s="334"/>
      <c r="AE1" s="334"/>
      <c r="AF1" s="334"/>
      <c r="AG1" s="334"/>
      <c r="AH1" s="334"/>
      <c r="AI1" s="334"/>
      <c r="AJ1" s="334"/>
      <c r="AK1" s="51"/>
      <c r="AL1" s="335" t="s">
        <v>366</v>
      </c>
      <c r="AM1" s="335"/>
      <c r="AN1" s="335"/>
      <c r="AO1" s="335"/>
      <c r="AP1" s="335"/>
      <c r="AQ1" s="335"/>
      <c r="AR1" s="335"/>
      <c r="AS1" s="335"/>
      <c r="AT1" s="52"/>
      <c r="AU1" s="327" t="s">
        <v>367</v>
      </c>
      <c r="AV1" s="327"/>
      <c r="AW1" s="327"/>
      <c r="AX1" s="327"/>
      <c r="AY1" s="327"/>
      <c r="AZ1" s="327"/>
      <c r="BA1" s="327"/>
      <c r="BB1" s="327"/>
      <c r="BC1" s="53"/>
      <c r="BD1" s="329" t="s">
        <v>368</v>
      </c>
      <c r="BE1" s="329"/>
      <c r="BF1" s="329"/>
      <c r="BG1" s="329"/>
      <c r="BH1" s="329"/>
      <c r="BI1" s="30"/>
      <c r="BJ1" s="30"/>
      <c r="BK1" s="30"/>
    </row>
    <row r="2" spans="1:63" ht="39.950000000000003" customHeight="1" x14ac:dyDescent="0.25">
      <c r="A2" s="330" t="s">
        <v>369</v>
      </c>
      <c r="B2" s="330" t="s">
        <v>10</v>
      </c>
      <c r="C2" s="330" t="s">
        <v>12</v>
      </c>
      <c r="D2" s="330" t="s">
        <v>370</v>
      </c>
      <c r="E2" s="330" t="s">
        <v>371</v>
      </c>
      <c r="F2" s="330" t="s">
        <v>14</v>
      </c>
      <c r="G2" s="330" t="s">
        <v>18</v>
      </c>
      <c r="H2" s="328" t="s">
        <v>83</v>
      </c>
      <c r="I2" s="331" t="s">
        <v>372</v>
      </c>
      <c r="J2" s="331"/>
      <c r="K2" s="331"/>
      <c r="L2" s="328" t="s">
        <v>84</v>
      </c>
      <c r="M2" s="328" t="s">
        <v>373</v>
      </c>
      <c r="N2" s="328" t="s">
        <v>374</v>
      </c>
      <c r="O2" s="328" t="s">
        <v>35</v>
      </c>
      <c r="P2" s="328" t="s">
        <v>375</v>
      </c>
      <c r="Q2" s="328" t="s">
        <v>376</v>
      </c>
      <c r="R2" s="328" t="s">
        <v>377</v>
      </c>
      <c r="S2" s="44"/>
      <c r="T2" s="337" t="s">
        <v>378</v>
      </c>
      <c r="U2" s="337" t="s">
        <v>379</v>
      </c>
      <c r="V2" s="337" t="s">
        <v>98</v>
      </c>
      <c r="W2" s="337" t="s">
        <v>99</v>
      </c>
      <c r="X2" s="337" t="s">
        <v>380</v>
      </c>
      <c r="Y2" s="337" t="s">
        <v>101</v>
      </c>
      <c r="Z2" s="337" t="s">
        <v>381</v>
      </c>
      <c r="AA2" s="337" t="s">
        <v>103</v>
      </c>
      <c r="AB2" s="45"/>
      <c r="AC2" s="336" t="s">
        <v>104</v>
      </c>
      <c r="AD2" s="336" t="s">
        <v>382</v>
      </c>
      <c r="AE2" s="336" t="s">
        <v>106</v>
      </c>
      <c r="AF2" s="336" t="s">
        <v>107</v>
      </c>
      <c r="AG2" s="336" t="s">
        <v>383</v>
      </c>
      <c r="AH2" s="336" t="s">
        <v>109</v>
      </c>
      <c r="AI2" s="336" t="s">
        <v>384</v>
      </c>
      <c r="AJ2" s="336" t="s">
        <v>111</v>
      </c>
      <c r="AK2" s="43"/>
      <c r="AL2" s="338" t="s">
        <v>112</v>
      </c>
      <c r="AM2" s="338" t="s">
        <v>385</v>
      </c>
      <c r="AN2" s="338" t="s">
        <v>114</v>
      </c>
      <c r="AO2" s="338" t="s">
        <v>115</v>
      </c>
      <c r="AP2" s="338" t="s">
        <v>386</v>
      </c>
      <c r="AQ2" s="338" t="s">
        <v>117</v>
      </c>
      <c r="AR2" s="338" t="s">
        <v>387</v>
      </c>
      <c r="AS2" s="338" t="s">
        <v>388</v>
      </c>
      <c r="AT2" s="48"/>
      <c r="AU2" s="340" t="s">
        <v>112</v>
      </c>
      <c r="AV2" s="47"/>
      <c r="AW2" s="340" t="s">
        <v>385</v>
      </c>
      <c r="AX2" s="340" t="s">
        <v>114</v>
      </c>
      <c r="AY2" s="340" t="s">
        <v>115</v>
      </c>
      <c r="AZ2" s="340" t="s">
        <v>116</v>
      </c>
      <c r="BA2" s="340" t="s">
        <v>117</v>
      </c>
      <c r="BB2" s="340" t="s">
        <v>387</v>
      </c>
      <c r="BC2" s="340" t="s">
        <v>389</v>
      </c>
      <c r="BD2" s="339" t="s">
        <v>56</v>
      </c>
      <c r="BE2" s="339" t="s">
        <v>390</v>
      </c>
      <c r="BF2" s="339" t="s">
        <v>391</v>
      </c>
      <c r="BG2" s="339" t="s">
        <v>392</v>
      </c>
      <c r="BH2" s="341" t="s">
        <v>393</v>
      </c>
      <c r="BI2" s="339" t="s">
        <v>391</v>
      </c>
      <c r="BJ2" s="339" t="s">
        <v>392</v>
      </c>
      <c r="BK2" s="341" t="s">
        <v>393</v>
      </c>
    </row>
    <row r="3" spans="1:63" ht="39.950000000000003" customHeight="1" x14ac:dyDescent="0.25">
      <c r="A3" s="330"/>
      <c r="B3" s="330"/>
      <c r="C3" s="330"/>
      <c r="D3" s="330"/>
      <c r="E3" s="330"/>
      <c r="F3" s="330"/>
      <c r="G3" s="330"/>
      <c r="H3" s="328"/>
      <c r="I3" s="34" t="s">
        <v>394</v>
      </c>
      <c r="J3" s="44" t="s">
        <v>27</v>
      </c>
      <c r="K3" s="44" t="s">
        <v>29</v>
      </c>
      <c r="L3" s="328"/>
      <c r="M3" s="328"/>
      <c r="N3" s="328"/>
      <c r="O3" s="328"/>
      <c r="P3" s="328"/>
      <c r="Q3" s="328"/>
      <c r="R3" s="328"/>
      <c r="S3" s="44" t="s">
        <v>395</v>
      </c>
      <c r="T3" s="337"/>
      <c r="U3" s="337"/>
      <c r="V3" s="337"/>
      <c r="W3" s="337"/>
      <c r="X3" s="337"/>
      <c r="Y3" s="337"/>
      <c r="Z3" s="337"/>
      <c r="AA3" s="337"/>
      <c r="AB3" s="45" t="s">
        <v>56</v>
      </c>
      <c r="AC3" s="336"/>
      <c r="AD3" s="336"/>
      <c r="AE3" s="336"/>
      <c r="AF3" s="336"/>
      <c r="AG3" s="336"/>
      <c r="AH3" s="336"/>
      <c r="AI3" s="336"/>
      <c r="AJ3" s="336"/>
      <c r="AK3" s="43" t="s">
        <v>56</v>
      </c>
      <c r="AL3" s="338"/>
      <c r="AM3" s="338"/>
      <c r="AN3" s="338"/>
      <c r="AO3" s="338"/>
      <c r="AP3" s="338"/>
      <c r="AQ3" s="338"/>
      <c r="AR3" s="338"/>
      <c r="AS3" s="338"/>
      <c r="AT3" s="48" t="s">
        <v>56</v>
      </c>
      <c r="AU3" s="340"/>
      <c r="AV3" s="47" t="s">
        <v>396</v>
      </c>
      <c r="AW3" s="340"/>
      <c r="AX3" s="340"/>
      <c r="AY3" s="340"/>
      <c r="AZ3" s="340"/>
      <c r="BA3" s="340"/>
      <c r="BB3" s="340"/>
      <c r="BC3" s="340"/>
      <c r="BD3" s="339"/>
      <c r="BE3" s="339"/>
      <c r="BF3" s="339"/>
      <c r="BG3" s="339"/>
      <c r="BH3" s="341"/>
      <c r="BI3" s="339"/>
      <c r="BJ3" s="339"/>
      <c r="BK3" s="341"/>
    </row>
    <row r="4" spans="1:63" ht="39.950000000000003" customHeight="1" x14ac:dyDescent="0.25">
      <c r="A4" s="1" t="s">
        <v>397</v>
      </c>
      <c r="B4" s="1" t="s">
        <v>398</v>
      </c>
      <c r="C4" s="1" t="s">
        <v>399</v>
      </c>
      <c r="D4" s="1" t="s">
        <v>397</v>
      </c>
      <c r="E4" s="1" t="s">
        <v>400</v>
      </c>
      <c r="F4" s="1" t="s">
        <v>398</v>
      </c>
      <c r="G4" s="1" t="s">
        <v>401</v>
      </c>
      <c r="H4" s="2" t="s">
        <v>402</v>
      </c>
      <c r="I4" s="35" t="s">
        <v>403</v>
      </c>
      <c r="J4" s="2"/>
      <c r="K4" s="2" t="s">
        <v>404</v>
      </c>
      <c r="L4" s="2" t="s">
        <v>398</v>
      </c>
      <c r="M4" s="2" t="s">
        <v>398</v>
      </c>
      <c r="N4" s="2" t="s">
        <v>405</v>
      </c>
      <c r="O4" s="2" t="s">
        <v>398</v>
      </c>
      <c r="P4" s="2" t="s">
        <v>406</v>
      </c>
      <c r="Q4" s="2" t="s">
        <v>397</v>
      </c>
      <c r="R4" s="2" t="s">
        <v>397</v>
      </c>
      <c r="S4" s="2" t="s">
        <v>397</v>
      </c>
      <c r="T4" s="26" t="s">
        <v>397</v>
      </c>
      <c r="U4" s="26" t="s">
        <v>407</v>
      </c>
      <c r="V4" s="26" t="s">
        <v>408</v>
      </c>
      <c r="W4" s="26" t="s">
        <v>409</v>
      </c>
      <c r="X4" s="26" t="s">
        <v>409</v>
      </c>
      <c r="Y4" s="26" t="s">
        <v>405</v>
      </c>
      <c r="Z4" s="26" t="s">
        <v>410</v>
      </c>
      <c r="AA4" s="26" t="s">
        <v>398</v>
      </c>
      <c r="AB4" s="26" t="s">
        <v>411</v>
      </c>
      <c r="AC4" s="27" t="s">
        <v>397</v>
      </c>
      <c r="AD4" s="27" t="s">
        <v>407</v>
      </c>
      <c r="AE4" s="27" t="s">
        <v>408</v>
      </c>
      <c r="AF4" s="27" t="s">
        <v>409</v>
      </c>
      <c r="AG4" s="27" t="s">
        <v>409</v>
      </c>
      <c r="AH4" s="27" t="s">
        <v>405</v>
      </c>
      <c r="AI4" s="27" t="s">
        <v>410</v>
      </c>
      <c r="AJ4" s="27" t="s">
        <v>398</v>
      </c>
      <c r="AK4" s="27"/>
      <c r="AL4" s="28" t="s">
        <v>397</v>
      </c>
      <c r="AM4" s="28" t="s">
        <v>407</v>
      </c>
      <c r="AN4" s="28" t="s">
        <v>408</v>
      </c>
      <c r="AO4" s="28" t="s">
        <v>409</v>
      </c>
      <c r="AP4" s="28" t="s">
        <v>409</v>
      </c>
      <c r="AQ4" s="28" t="s">
        <v>405</v>
      </c>
      <c r="AR4" s="28" t="s">
        <v>410</v>
      </c>
      <c r="AS4" s="28" t="s">
        <v>398</v>
      </c>
      <c r="AT4" s="28"/>
      <c r="AU4" s="29" t="s">
        <v>397</v>
      </c>
      <c r="AV4" s="29"/>
      <c r="AW4" s="29" t="s">
        <v>407</v>
      </c>
      <c r="AX4" s="29" t="s">
        <v>408</v>
      </c>
      <c r="AY4" s="29" t="s">
        <v>409</v>
      </c>
      <c r="AZ4" s="29" t="s">
        <v>409</v>
      </c>
      <c r="BA4" s="29" t="s">
        <v>405</v>
      </c>
      <c r="BB4" s="29" t="s">
        <v>410</v>
      </c>
      <c r="BC4" s="29"/>
      <c r="BD4" s="50" t="s">
        <v>411</v>
      </c>
      <c r="BE4" s="50"/>
      <c r="BF4" s="50" t="s">
        <v>411</v>
      </c>
      <c r="BG4" s="50" t="s">
        <v>398</v>
      </c>
      <c r="BH4" s="341"/>
      <c r="BI4" s="50" t="s">
        <v>411</v>
      </c>
      <c r="BJ4" s="50" t="s">
        <v>398</v>
      </c>
      <c r="BK4" s="341"/>
    </row>
    <row r="5" spans="1:63" ht="39.950000000000003" customHeight="1" x14ac:dyDescent="0.25">
      <c r="A5" s="58"/>
      <c r="B5" s="49" t="s">
        <v>412</v>
      </c>
      <c r="C5" s="342" t="s">
        <v>413</v>
      </c>
      <c r="D5" s="120">
        <v>44677</v>
      </c>
      <c r="E5" s="104" t="s">
        <v>414</v>
      </c>
      <c r="F5" s="121" t="s">
        <v>415</v>
      </c>
      <c r="G5" s="121" t="s">
        <v>416</v>
      </c>
      <c r="H5" s="54" t="s">
        <v>417</v>
      </c>
      <c r="I5" s="54" t="s">
        <v>418</v>
      </c>
      <c r="J5" s="54" t="s">
        <v>419</v>
      </c>
      <c r="K5" s="40">
        <v>1</v>
      </c>
      <c r="L5" s="40" t="s">
        <v>420</v>
      </c>
      <c r="M5" s="54" t="s">
        <v>421</v>
      </c>
      <c r="N5" s="54" t="s">
        <v>422</v>
      </c>
      <c r="O5" s="31">
        <v>1</v>
      </c>
      <c r="P5" s="118"/>
      <c r="Q5" s="107">
        <v>44713</v>
      </c>
      <c r="R5" s="107">
        <v>44910</v>
      </c>
      <c r="S5" s="119"/>
      <c r="T5" s="107"/>
      <c r="U5" s="108"/>
      <c r="V5" s="40"/>
      <c r="W5" s="100"/>
      <c r="X5" s="109"/>
      <c r="Y5" s="40"/>
      <c r="Z5" s="110"/>
      <c r="AA5" s="42"/>
      <c r="AB5" s="111"/>
      <c r="AC5" s="112"/>
      <c r="AD5" s="113"/>
      <c r="AE5" s="40"/>
      <c r="AF5" s="100"/>
      <c r="AG5" s="109"/>
      <c r="AH5" s="40"/>
      <c r="AI5" s="114"/>
      <c r="AJ5" s="54"/>
      <c r="AK5" s="111"/>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412</v>
      </c>
      <c r="C6" s="343"/>
      <c r="D6" s="120">
        <v>44677</v>
      </c>
      <c r="E6" s="104" t="s">
        <v>414</v>
      </c>
      <c r="F6" s="121" t="s">
        <v>415</v>
      </c>
      <c r="G6" s="122" t="s">
        <v>423</v>
      </c>
      <c r="H6" s="54" t="s">
        <v>424</v>
      </c>
      <c r="I6" s="54" t="s">
        <v>425</v>
      </c>
      <c r="J6" s="54" t="s">
        <v>426</v>
      </c>
      <c r="K6" s="40">
        <v>1</v>
      </c>
      <c r="L6" s="40" t="s">
        <v>420</v>
      </c>
      <c r="M6" s="54" t="s">
        <v>421</v>
      </c>
      <c r="N6" s="54" t="s">
        <v>422</v>
      </c>
      <c r="O6" s="31">
        <v>1</v>
      </c>
      <c r="P6" s="118"/>
      <c r="Q6" s="107">
        <v>44713</v>
      </c>
      <c r="R6" s="107">
        <v>44757</v>
      </c>
      <c r="S6" s="119"/>
      <c r="T6" s="41"/>
      <c r="U6" s="115"/>
      <c r="V6" s="37"/>
      <c r="W6" s="100"/>
      <c r="X6" s="109"/>
      <c r="Y6" s="40"/>
      <c r="Z6" s="102"/>
      <c r="AA6" s="42"/>
      <c r="AB6" s="111"/>
      <c r="AC6" s="112"/>
      <c r="AD6" s="110"/>
      <c r="AE6" s="40"/>
      <c r="AF6" s="100"/>
      <c r="AG6" s="109"/>
      <c r="AH6" s="40"/>
      <c r="AI6" s="114"/>
      <c r="AJ6" s="54"/>
      <c r="AK6" s="111"/>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412</v>
      </c>
      <c r="C7" s="343"/>
      <c r="D7" s="120">
        <v>44677</v>
      </c>
      <c r="E7" s="104" t="s">
        <v>414</v>
      </c>
      <c r="F7" s="121" t="s">
        <v>427</v>
      </c>
      <c r="G7" s="122" t="s">
        <v>428</v>
      </c>
      <c r="H7" s="54" t="s">
        <v>429</v>
      </c>
      <c r="I7" s="54" t="s">
        <v>430</v>
      </c>
      <c r="J7" s="54" t="s">
        <v>431</v>
      </c>
      <c r="K7" s="40">
        <v>1</v>
      </c>
      <c r="L7" s="40" t="s">
        <v>420</v>
      </c>
      <c r="M7" s="54" t="s">
        <v>421</v>
      </c>
      <c r="N7" s="54" t="s">
        <v>422</v>
      </c>
      <c r="O7" s="31">
        <v>1</v>
      </c>
      <c r="Q7" s="107">
        <v>44713</v>
      </c>
      <c r="R7" s="107">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412</v>
      </c>
      <c r="C8" s="343"/>
      <c r="D8" s="120">
        <v>44677</v>
      </c>
      <c r="E8" s="104" t="s">
        <v>414</v>
      </c>
      <c r="F8" s="122" t="s">
        <v>432</v>
      </c>
      <c r="G8" s="122" t="s">
        <v>433</v>
      </c>
      <c r="H8" s="123" t="s">
        <v>434</v>
      </c>
      <c r="I8" s="54" t="s">
        <v>435</v>
      </c>
      <c r="J8" s="123" t="s">
        <v>436</v>
      </c>
      <c r="K8" s="40">
        <v>2</v>
      </c>
      <c r="L8" s="124" t="s">
        <v>437</v>
      </c>
      <c r="M8" s="123" t="s">
        <v>421</v>
      </c>
      <c r="N8" s="123" t="s">
        <v>422</v>
      </c>
      <c r="O8" s="31">
        <v>1</v>
      </c>
      <c r="Q8" s="107">
        <v>44743</v>
      </c>
      <c r="R8" s="107">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412</v>
      </c>
      <c r="C9" s="343"/>
      <c r="D9" s="120">
        <v>44677</v>
      </c>
      <c r="E9" s="104" t="s">
        <v>414</v>
      </c>
      <c r="F9" s="122" t="s">
        <v>432</v>
      </c>
      <c r="G9" s="122" t="s">
        <v>438</v>
      </c>
      <c r="H9" s="123" t="s">
        <v>439</v>
      </c>
      <c r="I9" s="123" t="s">
        <v>440</v>
      </c>
      <c r="J9" s="54" t="s">
        <v>431</v>
      </c>
      <c r="K9" s="40">
        <v>1</v>
      </c>
      <c r="L9" s="40" t="s">
        <v>437</v>
      </c>
      <c r="M9" s="54" t="s">
        <v>421</v>
      </c>
      <c r="N9" s="54" t="s">
        <v>422</v>
      </c>
      <c r="O9" s="31">
        <v>1</v>
      </c>
      <c r="Q9" s="107">
        <v>44713</v>
      </c>
      <c r="R9" s="107">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412</v>
      </c>
      <c r="C10" s="343"/>
      <c r="D10" s="120">
        <v>44677</v>
      </c>
      <c r="E10" s="104" t="s">
        <v>414</v>
      </c>
      <c r="F10" s="122" t="s">
        <v>432</v>
      </c>
      <c r="G10" s="122" t="s">
        <v>441</v>
      </c>
      <c r="H10" s="123" t="s">
        <v>442</v>
      </c>
      <c r="I10" s="123" t="s">
        <v>443</v>
      </c>
      <c r="J10" s="123" t="s">
        <v>444</v>
      </c>
      <c r="K10" s="54">
        <v>3</v>
      </c>
      <c r="L10" s="123" t="s">
        <v>420</v>
      </c>
      <c r="M10" s="123" t="s">
        <v>421</v>
      </c>
      <c r="N10" s="123" t="s">
        <v>422</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412</v>
      </c>
      <c r="C11" s="343"/>
      <c r="D11" s="120">
        <v>44677</v>
      </c>
      <c r="E11" s="104" t="s">
        <v>414</v>
      </c>
      <c r="F11" s="345" t="s">
        <v>432</v>
      </c>
      <c r="G11" s="346" t="s">
        <v>445</v>
      </c>
      <c r="H11" s="54" t="s">
        <v>446</v>
      </c>
      <c r="I11" s="54" t="s">
        <v>447</v>
      </c>
      <c r="J11" s="54" t="s">
        <v>448</v>
      </c>
      <c r="K11" s="40">
        <v>2</v>
      </c>
      <c r="L11" s="40" t="s">
        <v>437</v>
      </c>
      <c r="M11" s="54" t="s">
        <v>421</v>
      </c>
      <c r="N11" s="54" t="s">
        <v>422</v>
      </c>
      <c r="O11" s="31">
        <v>1</v>
      </c>
      <c r="Q11" s="107">
        <v>44743</v>
      </c>
      <c r="R11" s="107">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412</v>
      </c>
      <c r="C12" s="343"/>
      <c r="D12" s="120">
        <v>44677</v>
      </c>
      <c r="E12" s="104" t="s">
        <v>414</v>
      </c>
      <c r="F12" s="345"/>
      <c r="G12" s="346"/>
      <c r="H12" s="123" t="s">
        <v>449</v>
      </c>
      <c r="I12" s="54" t="s">
        <v>450</v>
      </c>
      <c r="J12" s="54" t="s">
        <v>431</v>
      </c>
      <c r="K12" s="40">
        <v>1</v>
      </c>
      <c r="L12" s="40" t="s">
        <v>437</v>
      </c>
      <c r="M12" s="54" t="s">
        <v>421</v>
      </c>
      <c r="N12" s="54" t="s">
        <v>422</v>
      </c>
      <c r="O12" s="31">
        <v>1</v>
      </c>
      <c r="Q12" s="107">
        <v>44713</v>
      </c>
      <c r="R12" s="107">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412</v>
      </c>
      <c r="C13" s="343"/>
      <c r="D13" s="120">
        <v>44677</v>
      </c>
      <c r="E13" s="104" t="s">
        <v>414</v>
      </c>
      <c r="F13" s="347" t="s">
        <v>451</v>
      </c>
      <c r="G13" s="346" t="s">
        <v>452</v>
      </c>
      <c r="H13" s="54" t="s">
        <v>453</v>
      </c>
      <c r="I13" s="54" t="s">
        <v>454</v>
      </c>
      <c r="J13" s="54" t="s">
        <v>455</v>
      </c>
      <c r="K13" s="40">
        <v>2</v>
      </c>
      <c r="L13" s="40" t="s">
        <v>437</v>
      </c>
      <c r="M13" s="54" t="s">
        <v>421</v>
      </c>
      <c r="N13" s="54" t="s">
        <v>422</v>
      </c>
      <c r="O13" s="31">
        <v>1</v>
      </c>
      <c r="Q13" s="107">
        <v>44743</v>
      </c>
      <c r="R13" s="107">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412</v>
      </c>
      <c r="C14" s="343"/>
      <c r="D14" s="120">
        <v>44677</v>
      </c>
      <c r="E14" s="104" t="s">
        <v>414</v>
      </c>
      <c r="F14" s="347"/>
      <c r="G14" s="346"/>
      <c r="H14" s="54" t="s">
        <v>456</v>
      </c>
      <c r="I14" s="54" t="s">
        <v>457</v>
      </c>
      <c r="J14" s="54" t="s">
        <v>458</v>
      </c>
      <c r="K14" s="40">
        <v>1</v>
      </c>
      <c r="L14" s="40" t="s">
        <v>437</v>
      </c>
      <c r="M14" s="54" t="s">
        <v>421</v>
      </c>
      <c r="N14" s="54" t="s">
        <v>422</v>
      </c>
      <c r="O14" s="31">
        <v>1</v>
      </c>
      <c r="Q14" s="107">
        <v>44713</v>
      </c>
      <c r="R14" s="107">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412</v>
      </c>
      <c r="C15" s="343"/>
      <c r="D15" s="120">
        <v>44677</v>
      </c>
      <c r="E15" s="104" t="s">
        <v>414</v>
      </c>
      <c r="F15" s="346" t="s">
        <v>459</v>
      </c>
      <c r="G15" s="346" t="s">
        <v>460</v>
      </c>
      <c r="H15" s="54" t="s">
        <v>461</v>
      </c>
      <c r="I15" s="54" t="s">
        <v>462</v>
      </c>
      <c r="J15" s="54" t="s">
        <v>463</v>
      </c>
      <c r="K15" s="40">
        <v>3</v>
      </c>
      <c r="L15" s="40" t="s">
        <v>437</v>
      </c>
      <c r="M15" s="54" t="s">
        <v>421</v>
      </c>
      <c r="N15" s="54" t="s">
        <v>422</v>
      </c>
      <c r="O15" s="31">
        <v>1</v>
      </c>
      <c r="Q15" s="107">
        <v>44743</v>
      </c>
      <c r="R15" s="107">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412</v>
      </c>
      <c r="C16" s="344"/>
      <c r="D16" s="120">
        <v>44677</v>
      </c>
      <c r="E16" s="104" t="s">
        <v>414</v>
      </c>
      <c r="F16" s="346"/>
      <c r="G16" s="346"/>
      <c r="H16" s="54" t="s">
        <v>464</v>
      </c>
      <c r="I16" s="54" t="s">
        <v>465</v>
      </c>
      <c r="J16" s="54" t="s">
        <v>466</v>
      </c>
      <c r="K16" s="40">
        <v>1</v>
      </c>
      <c r="L16" s="40" t="s">
        <v>437</v>
      </c>
      <c r="M16" s="54" t="s">
        <v>421</v>
      </c>
      <c r="N16" s="54" t="s">
        <v>422</v>
      </c>
      <c r="O16" s="31">
        <v>1</v>
      </c>
      <c r="Q16" s="107">
        <v>44743</v>
      </c>
      <c r="R16" s="107">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69" priority="15" stopIfTrue="1" operator="containsText" text="EN TERMINO">
      <formula>NOT(ISERROR(SEARCH("EN TERMINO",Y5)))</formula>
    </cfRule>
    <cfRule type="containsText" priority="16" operator="containsText" text="AMARILLO">
      <formula>NOT(ISERROR(SEARCH("AMARILLO",Y5)))</formula>
    </cfRule>
    <cfRule type="containsText" dxfId="68" priority="17" stopIfTrue="1" operator="containsText" text="ALERTA">
      <formula>NOT(ISERROR(SEARCH("ALERTA",Y5)))</formula>
    </cfRule>
    <cfRule type="containsText" dxfId="67" priority="18" stopIfTrue="1" operator="containsText" text="OK">
      <formula>NOT(ISERROR(SEARCH("OK",Y5)))</formula>
    </cfRule>
  </conditionalFormatting>
  <conditionalFormatting sqref="AB5:AB6">
    <cfRule type="containsText" dxfId="66" priority="19" stopIfTrue="1" operator="containsText" text="CUMPLIDA">
      <formula>NOT(ISERROR(SEARCH("CUMPLIDA",AB5)))</formula>
    </cfRule>
    <cfRule type="containsText" dxfId="65" priority="20" stopIfTrue="1" operator="containsText" text="PENDIENTE">
      <formula>NOT(ISERROR(SEARCH("PENDIENTE",AB5)))</formula>
    </cfRule>
    <cfRule type="containsText" dxfId="64" priority="21" stopIfTrue="1" operator="containsText" text="INCUMPLIDA">
      <formula>NOT(ISERROR(SEARCH("INCUMPLIDA",AB5)))</formula>
    </cfRule>
  </conditionalFormatting>
  <conditionalFormatting sqref="AH5:AH6 AQ5:AQ6 BA5:BA6">
    <cfRule type="containsText" dxfId="63" priority="6" stopIfTrue="1" operator="containsText" text="EN TERMINO">
      <formula>NOT(ISERROR(SEARCH("EN TERMINO",AH5)))</formula>
    </cfRule>
    <cfRule type="containsText" priority="7" operator="containsText" text="AMARILLO">
      <formula>NOT(ISERROR(SEARCH("AMARILLO",AH5)))</formula>
    </cfRule>
    <cfRule type="containsText" dxfId="62" priority="8" stopIfTrue="1" operator="containsText" text="ALERTA">
      <formula>NOT(ISERROR(SEARCH("ALERTA",AH5)))</formula>
    </cfRule>
    <cfRule type="containsText" dxfId="61" priority="9" stopIfTrue="1" operator="containsText" text="OK">
      <formula>NOT(ISERROR(SEARCH("OK",AH5)))</formula>
    </cfRule>
  </conditionalFormatting>
  <conditionalFormatting sqref="AK5:AK6 AT5:AT6 BD5:BD6">
    <cfRule type="containsText" dxfId="60" priority="10" stopIfTrue="1" operator="containsText" text="CUMPLIDA">
      <formula>NOT(ISERROR(SEARCH("CUMPLIDA",AK5)))</formula>
    </cfRule>
    <cfRule type="containsText" dxfId="59" priority="11" stopIfTrue="1" operator="containsText" text="PENDIENTE">
      <formula>NOT(ISERROR(SEARCH("PENDIENTE",AK5)))</formula>
    </cfRule>
    <cfRule type="containsText" dxfId="58" priority="12" stopIfTrue="1" operator="containsText" text="INCUMPLIDA">
      <formula>NOT(ISERROR(SEARCH("INCUMPLIDA",AK5)))</formula>
    </cfRule>
  </conditionalFormatting>
  <conditionalFormatting sqref="AK5:AK6">
    <cfRule type="containsText" dxfId="57"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56" priority="3" operator="containsText" text="cerrada">
      <formula>NOT(ISERROR(SEARCH("cerrada",BF5)))</formula>
    </cfRule>
    <cfRule type="containsText" dxfId="55" priority="4" operator="containsText" text="cerrado">
      <formula>NOT(ISERROR(SEARCH("cerrado",BF5)))</formula>
    </cfRule>
    <cfRule type="containsText" dxfId="54"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7" customWidth="1"/>
    <col min="31" max="31" width="22.42578125" style="117" customWidth="1"/>
    <col min="32" max="32" width="10" style="117" customWidth="1"/>
    <col min="33" max="33" width="12.28515625" style="117" customWidth="1"/>
    <col min="34" max="34" width="14.5703125" style="117" customWidth="1"/>
    <col min="35" max="35" width="13.42578125" style="117" customWidth="1"/>
    <col min="36" max="36" width="26.42578125" style="117" customWidth="1"/>
    <col min="37" max="37" width="16.42578125" style="117" customWidth="1"/>
    <col min="38" max="38" width="15" style="117"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7" customWidth="1" collapsed="1"/>
    <col min="59" max="61" width="11.42578125" style="117"/>
    <col min="62" max="16384" width="11.42578125" style="13"/>
  </cols>
  <sheetData>
    <row r="1" spans="1:61" ht="39.950000000000003" customHeight="1" x14ac:dyDescent="0.25">
      <c r="A1" s="332"/>
      <c r="B1" s="332"/>
      <c r="C1" s="332"/>
      <c r="D1" s="332"/>
      <c r="E1" s="332"/>
      <c r="F1" s="332"/>
      <c r="G1" s="332"/>
      <c r="H1" s="332"/>
      <c r="I1" s="331" t="s">
        <v>363</v>
      </c>
      <c r="J1" s="331"/>
      <c r="K1" s="331"/>
      <c r="L1" s="331"/>
      <c r="M1" s="331"/>
      <c r="N1" s="331"/>
      <c r="O1" s="331"/>
      <c r="P1" s="331"/>
      <c r="Q1" s="331"/>
      <c r="R1" s="331"/>
      <c r="S1" s="331"/>
      <c r="T1" s="46"/>
      <c r="U1" s="333" t="s">
        <v>364</v>
      </c>
      <c r="V1" s="333"/>
      <c r="W1" s="333"/>
      <c r="X1" s="333"/>
      <c r="Y1" s="333"/>
      <c r="Z1" s="333"/>
      <c r="AA1" s="333"/>
      <c r="AB1" s="333"/>
      <c r="AC1" s="333"/>
      <c r="AD1" s="334" t="s">
        <v>365</v>
      </c>
      <c r="AE1" s="334"/>
      <c r="AF1" s="334"/>
      <c r="AG1" s="334"/>
      <c r="AH1" s="334"/>
      <c r="AI1" s="334"/>
      <c r="AJ1" s="334"/>
      <c r="AK1" s="334"/>
      <c r="AL1" s="51"/>
      <c r="AM1" s="335" t="s">
        <v>366</v>
      </c>
      <c r="AN1" s="335"/>
      <c r="AO1" s="335"/>
      <c r="AP1" s="335"/>
      <c r="AQ1" s="335"/>
      <c r="AR1" s="335"/>
      <c r="AS1" s="335"/>
      <c r="AT1" s="335"/>
      <c r="AU1" s="52"/>
      <c r="AV1" s="327" t="s">
        <v>367</v>
      </c>
      <c r="AW1" s="327"/>
      <c r="AX1" s="327"/>
      <c r="AY1" s="327"/>
      <c r="AZ1" s="327"/>
      <c r="BA1" s="327"/>
      <c r="BB1" s="327"/>
      <c r="BC1" s="327"/>
      <c r="BD1" s="53"/>
      <c r="BE1" s="329" t="s">
        <v>368</v>
      </c>
      <c r="BF1" s="329"/>
      <c r="BG1" s="329"/>
      <c r="BH1" s="329"/>
      <c r="BI1" s="329"/>
    </row>
    <row r="2" spans="1:61" ht="39.950000000000003" customHeight="1" x14ac:dyDescent="0.25">
      <c r="A2" s="330" t="s">
        <v>369</v>
      </c>
      <c r="B2" s="330" t="s">
        <v>10</v>
      </c>
      <c r="C2" s="330" t="s">
        <v>12</v>
      </c>
      <c r="D2" s="330" t="s">
        <v>370</v>
      </c>
      <c r="E2" s="330" t="s">
        <v>371</v>
      </c>
      <c r="F2" s="330" t="s">
        <v>14</v>
      </c>
      <c r="G2" s="330" t="s">
        <v>16</v>
      </c>
      <c r="H2" s="330" t="s">
        <v>18</v>
      </c>
      <c r="I2" s="328" t="s">
        <v>83</v>
      </c>
      <c r="J2" s="331" t="s">
        <v>372</v>
      </c>
      <c r="K2" s="331"/>
      <c r="L2" s="331"/>
      <c r="M2" s="328" t="s">
        <v>84</v>
      </c>
      <c r="N2" s="328" t="s">
        <v>373</v>
      </c>
      <c r="O2" s="328" t="s">
        <v>374</v>
      </c>
      <c r="P2" s="328" t="s">
        <v>35</v>
      </c>
      <c r="Q2" s="328" t="s">
        <v>375</v>
      </c>
      <c r="R2" s="328" t="s">
        <v>376</v>
      </c>
      <c r="S2" s="328" t="s">
        <v>377</v>
      </c>
      <c r="T2" s="44"/>
      <c r="U2" s="337" t="s">
        <v>378</v>
      </c>
      <c r="V2" s="337" t="s">
        <v>379</v>
      </c>
      <c r="W2" s="337" t="s">
        <v>98</v>
      </c>
      <c r="X2" s="337" t="s">
        <v>99</v>
      </c>
      <c r="Y2" s="337" t="s">
        <v>380</v>
      </c>
      <c r="Z2" s="337" t="s">
        <v>101</v>
      </c>
      <c r="AA2" s="337" t="s">
        <v>381</v>
      </c>
      <c r="AB2" s="337" t="s">
        <v>103</v>
      </c>
      <c r="AC2" s="45"/>
      <c r="AD2" s="336" t="s">
        <v>104</v>
      </c>
      <c r="AE2" s="336" t="s">
        <v>105</v>
      </c>
      <c r="AF2" s="336" t="s">
        <v>106</v>
      </c>
      <c r="AG2" s="336" t="s">
        <v>107</v>
      </c>
      <c r="AH2" s="336" t="s">
        <v>383</v>
      </c>
      <c r="AI2" s="336" t="s">
        <v>109</v>
      </c>
      <c r="AJ2" s="336" t="s">
        <v>384</v>
      </c>
      <c r="AK2" s="336" t="s">
        <v>111</v>
      </c>
      <c r="AL2" s="43"/>
      <c r="AM2" s="338" t="s">
        <v>112</v>
      </c>
      <c r="AN2" s="338" t="s">
        <v>385</v>
      </c>
      <c r="AO2" s="338" t="s">
        <v>114</v>
      </c>
      <c r="AP2" s="338" t="s">
        <v>115</v>
      </c>
      <c r="AQ2" s="338" t="s">
        <v>386</v>
      </c>
      <c r="AR2" s="338" t="s">
        <v>117</v>
      </c>
      <c r="AS2" s="338" t="s">
        <v>387</v>
      </c>
      <c r="AT2" s="338" t="s">
        <v>388</v>
      </c>
      <c r="AU2" s="48"/>
      <c r="AV2" s="340" t="s">
        <v>112</v>
      </c>
      <c r="AW2" s="47"/>
      <c r="AX2" s="340" t="s">
        <v>385</v>
      </c>
      <c r="AY2" s="340" t="s">
        <v>114</v>
      </c>
      <c r="AZ2" s="340" t="s">
        <v>115</v>
      </c>
      <c r="BA2" s="340" t="s">
        <v>116</v>
      </c>
      <c r="BB2" s="340" t="s">
        <v>117</v>
      </c>
      <c r="BC2" s="340" t="s">
        <v>387</v>
      </c>
      <c r="BD2" s="340" t="s">
        <v>389</v>
      </c>
      <c r="BE2" s="339" t="s">
        <v>56</v>
      </c>
      <c r="BF2" s="339" t="s">
        <v>390</v>
      </c>
      <c r="BG2" s="339" t="s">
        <v>391</v>
      </c>
      <c r="BH2" s="339" t="s">
        <v>392</v>
      </c>
      <c r="BI2" s="341" t="s">
        <v>393</v>
      </c>
    </row>
    <row r="3" spans="1:61" ht="39.950000000000003" customHeight="1" x14ac:dyDescent="0.25">
      <c r="A3" s="330"/>
      <c r="B3" s="330"/>
      <c r="C3" s="330"/>
      <c r="D3" s="330"/>
      <c r="E3" s="330"/>
      <c r="F3" s="330"/>
      <c r="G3" s="330"/>
      <c r="H3" s="330"/>
      <c r="I3" s="328"/>
      <c r="J3" s="34" t="s">
        <v>394</v>
      </c>
      <c r="K3" s="44" t="s">
        <v>27</v>
      </c>
      <c r="L3" s="44" t="s">
        <v>29</v>
      </c>
      <c r="M3" s="328"/>
      <c r="N3" s="328"/>
      <c r="O3" s="328"/>
      <c r="P3" s="328"/>
      <c r="Q3" s="328"/>
      <c r="R3" s="328"/>
      <c r="S3" s="328"/>
      <c r="T3" s="44" t="s">
        <v>395</v>
      </c>
      <c r="U3" s="337"/>
      <c r="V3" s="337"/>
      <c r="W3" s="337"/>
      <c r="X3" s="337"/>
      <c r="Y3" s="337"/>
      <c r="Z3" s="337"/>
      <c r="AA3" s="337"/>
      <c r="AB3" s="337"/>
      <c r="AC3" s="45" t="s">
        <v>56</v>
      </c>
      <c r="AD3" s="336"/>
      <c r="AE3" s="336"/>
      <c r="AF3" s="336"/>
      <c r="AG3" s="336"/>
      <c r="AH3" s="336"/>
      <c r="AI3" s="336"/>
      <c r="AJ3" s="336"/>
      <c r="AK3" s="336"/>
      <c r="AL3" s="43" t="s">
        <v>56</v>
      </c>
      <c r="AM3" s="338"/>
      <c r="AN3" s="338"/>
      <c r="AO3" s="338"/>
      <c r="AP3" s="338"/>
      <c r="AQ3" s="338"/>
      <c r="AR3" s="338"/>
      <c r="AS3" s="338"/>
      <c r="AT3" s="338"/>
      <c r="AU3" s="48" t="s">
        <v>56</v>
      </c>
      <c r="AV3" s="340"/>
      <c r="AW3" s="47" t="s">
        <v>396</v>
      </c>
      <c r="AX3" s="340"/>
      <c r="AY3" s="340"/>
      <c r="AZ3" s="340"/>
      <c r="BA3" s="340"/>
      <c r="BB3" s="340"/>
      <c r="BC3" s="340"/>
      <c r="BD3" s="340"/>
      <c r="BE3" s="339"/>
      <c r="BF3" s="339"/>
      <c r="BG3" s="339"/>
      <c r="BH3" s="339"/>
      <c r="BI3" s="341"/>
    </row>
    <row r="4" spans="1:61" ht="39.950000000000003" customHeight="1" x14ac:dyDescent="0.25">
      <c r="A4" s="1" t="s">
        <v>397</v>
      </c>
      <c r="B4" s="1" t="s">
        <v>398</v>
      </c>
      <c r="C4" s="1" t="s">
        <v>399</v>
      </c>
      <c r="D4" s="1" t="s">
        <v>397</v>
      </c>
      <c r="E4" s="1" t="s">
        <v>400</v>
      </c>
      <c r="F4" s="1" t="s">
        <v>398</v>
      </c>
      <c r="G4" s="1"/>
      <c r="H4" s="1" t="s">
        <v>401</v>
      </c>
      <c r="I4" s="2" t="s">
        <v>402</v>
      </c>
      <c r="J4" s="35" t="s">
        <v>403</v>
      </c>
      <c r="K4" s="2"/>
      <c r="L4" s="2" t="s">
        <v>404</v>
      </c>
      <c r="M4" s="2" t="s">
        <v>398</v>
      </c>
      <c r="N4" s="2" t="s">
        <v>398</v>
      </c>
      <c r="O4" s="2" t="s">
        <v>405</v>
      </c>
      <c r="P4" s="2" t="s">
        <v>398</v>
      </c>
      <c r="Q4" s="2" t="s">
        <v>406</v>
      </c>
      <c r="R4" s="2" t="s">
        <v>397</v>
      </c>
      <c r="S4" s="2" t="s">
        <v>397</v>
      </c>
      <c r="T4" s="2" t="s">
        <v>397</v>
      </c>
      <c r="U4" s="26" t="s">
        <v>397</v>
      </c>
      <c r="V4" s="26" t="s">
        <v>407</v>
      </c>
      <c r="W4" s="26" t="s">
        <v>408</v>
      </c>
      <c r="X4" s="26" t="s">
        <v>409</v>
      </c>
      <c r="Y4" s="26" t="s">
        <v>409</v>
      </c>
      <c r="Z4" s="26" t="s">
        <v>405</v>
      </c>
      <c r="AA4" s="26" t="s">
        <v>410</v>
      </c>
      <c r="AB4" s="26" t="s">
        <v>398</v>
      </c>
      <c r="AC4" s="26" t="s">
        <v>411</v>
      </c>
      <c r="AD4" s="27" t="s">
        <v>397</v>
      </c>
      <c r="AE4" s="27"/>
      <c r="AF4" s="27" t="s">
        <v>467</v>
      </c>
      <c r="AG4" s="27" t="s">
        <v>409</v>
      </c>
      <c r="AH4" s="27" t="s">
        <v>409</v>
      </c>
      <c r="AI4" s="27" t="s">
        <v>405</v>
      </c>
      <c r="AJ4" s="27" t="s">
        <v>410</v>
      </c>
      <c r="AK4" s="27" t="s">
        <v>398</v>
      </c>
      <c r="AL4" s="27"/>
      <c r="AM4" s="28" t="s">
        <v>397</v>
      </c>
      <c r="AN4" s="28" t="s">
        <v>407</v>
      </c>
      <c r="AO4" s="28" t="s">
        <v>408</v>
      </c>
      <c r="AP4" s="28" t="s">
        <v>409</v>
      </c>
      <c r="AQ4" s="28" t="s">
        <v>409</v>
      </c>
      <c r="AR4" s="28" t="s">
        <v>405</v>
      </c>
      <c r="AS4" s="28" t="s">
        <v>410</v>
      </c>
      <c r="AT4" s="28" t="s">
        <v>398</v>
      </c>
      <c r="AU4" s="28"/>
      <c r="AV4" s="29" t="s">
        <v>397</v>
      </c>
      <c r="AW4" s="29"/>
      <c r="AX4" s="29" t="s">
        <v>407</v>
      </c>
      <c r="AY4" s="29" t="s">
        <v>408</v>
      </c>
      <c r="AZ4" s="29" t="s">
        <v>409</v>
      </c>
      <c r="BA4" s="29" t="s">
        <v>409</v>
      </c>
      <c r="BB4" s="29" t="s">
        <v>405</v>
      </c>
      <c r="BC4" s="29" t="s">
        <v>410</v>
      </c>
      <c r="BD4" s="29"/>
      <c r="BE4" s="50" t="s">
        <v>411</v>
      </c>
      <c r="BF4" s="50"/>
      <c r="BG4" s="50" t="s">
        <v>411</v>
      </c>
      <c r="BH4" s="50" t="s">
        <v>398</v>
      </c>
      <c r="BI4" s="341"/>
    </row>
    <row r="5" spans="1:61" ht="159.75" customHeight="1" x14ac:dyDescent="0.25">
      <c r="A5" s="58"/>
      <c r="B5" s="49" t="s">
        <v>412</v>
      </c>
      <c r="C5" s="358" t="s">
        <v>468</v>
      </c>
      <c r="D5" s="359">
        <v>44670</v>
      </c>
      <c r="E5" s="360" t="s">
        <v>469</v>
      </c>
      <c r="F5" s="102" t="s">
        <v>470</v>
      </c>
      <c r="G5" s="362">
        <v>142</v>
      </c>
      <c r="H5" s="349" t="s">
        <v>471</v>
      </c>
      <c r="I5" s="361" t="s">
        <v>472</v>
      </c>
      <c r="J5" s="127" t="s">
        <v>473</v>
      </c>
      <c r="K5" s="127" t="s">
        <v>474</v>
      </c>
      <c r="L5" s="111">
        <v>1</v>
      </c>
      <c r="M5" s="111" t="s">
        <v>420</v>
      </c>
      <c r="N5" s="111" t="s">
        <v>475</v>
      </c>
      <c r="O5" s="127" t="s">
        <v>476</v>
      </c>
      <c r="P5" s="31">
        <v>1</v>
      </c>
      <c r="Q5" s="5"/>
      <c r="R5" s="128">
        <v>44685</v>
      </c>
      <c r="S5" s="136">
        <v>44685</v>
      </c>
      <c r="T5" s="106"/>
      <c r="U5" s="107"/>
      <c r="V5" s="108"/>
      <c r="W5" s="40"/>
      <c r="X5" s="100"/>
      <c r="Y5" s="109"/>
      <c r="Z5" s="40"/>
      <c r="AA5" s="110"/>
      <c r="AB5" s="42"/>
      <c r="AC5" s="111"/>
      <c r="AD5" s="112">
        <v>44742</v>
      </c>
      <c r="AE5" s="113" t="s">
        <v>477</v>
      </c>
      <c r="AF5" s="40">
        <v>1</v>
      </c>
      <c r="AG5" s="100">
        <f>IF(AF5="","",IF(OR($L5=0,$L5="",AD5=""),"",AF5/$L5))</f>
        <v>1</v>
      </c>
      <c r="AH5" s="116">
        <f>(IF(OR($P5="",AG5=""),"",IF(OR($P5=0,AG5=0),0,IF((AG5*100%)/$P5&gt;100%,100%,(AG5*100%)/$P5))))</f>
        <v>1</v>
      </c>
      <c r="AI5" s="101" t="str">
        <f>IF(AF5="","",IF(AH5&lt;100%, IF(AH5&lt;50%, "ALERTA","EN TERMINO"), IF(AH5=100%, "OK", "EN TERMINO")))</f>
        <v>OK</v>
      </c>
      <c r="AJ5" s="32" t="s">
        <v>478</v>
      </c>
      <c r="AK5" s="54" t="s">
        <v>479</v>
      </c>
      <c r="AL5" s="103" t="str">
        <f>IF(AH5=100%,IF(AH5&gt;50%,"CUMPLIDA","PENDIENTE"),IF(AH5&lt;100%,"INCUMPLIDA","PENDIENTE"))</f>
        <v>CUMPLIDA</v>
      </c>
      <c r="AM5" s="19"/>
      <c r="AN5" s="13"/>
      <c r="AO5" s="13"/>
      <c r="AP5" s="15" t="str">
        <f>IF(AO5="","",IF(OR($L5=0,$L5="",AM5=""),"",AO5/$L5))</f>
        <v/>
      </c>
      <c r="AQ5" s="16" t="str">
        <f>(IF(OR($P5="",AP5=""),"",IF(OR($P5=0,AP5=0),0,IF((AP5*100%)/$P5&gt;100%,100%,(AP5*100%)/$P5))))</f>
        <v/>
      </c>
      <c r="AR5" s="17" t="str">
        <f>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IF(BA5=100%,IF(BA5&gt;25%,"CUMPLIDA","PENDIENTE"),IF(BA5&lt;25%,"INCUMPLIDA","PENDIENTE"))</f>
        <v>PENDIENTE</v>
      </c>
      <c r="BF5" s="5"/>
      <c r="BG5" s="40" t="str">
        <f>IF(AL5="CUMPLIDA","CERRADO","ABIERTO")</f>
        <v>CERRADO</v>
      </c>
      <c r="BI5" s="14"/>
    </row>
    <row r="6" spans="1:61" ht="182.25" customHeight="1" x14ac:dyDescent="0.25">
      <c r="A6" s="58"/>
      <c r="B6" s="49" t="s">
        <v>412</v>
      </c>
      <c r="C6" s="358"/>
      <c r="D6" s="359"/>
      <c r="E6" s="360"/>
      <c r="F6" s="102" t="s">
        <v>470</v>
      </c>
      <c r="G6" s="363"/>
      <c r="H6" s="349"/>
      <c r="I6" s="361"/>
      <c r="J6" s="127" t="s">
        <v>480</v>
      </c>
      <c r="K6" s="127" t="s">
        <v>481</v>
      </c>
      <c r="L6" s="111">
        <v>1</v>
      </c>
      <c r="M6" s="111" t="s">
        <v>420</v>
      </c>
      <c r="N6" s="111" t="s">
        <v>475</v>
      </c>
      <c r="O6" s="127" t="s">
        <v>476</v>
      </c>
      <c r="P6" s="31">
        <v>1</v>
      </c>
      <c r="Q6" s="5"/>
      <c r="R6" s="128">
        <v>44687</v>
      </c>
      <c r="S6" s="137">
        <v>44742</v>
      </c>
      <c r="T6" s="106"/>
      <c r="U6" s="41"/>
      <c r="V6" s="115"/>
      <c r="W6" s="37"/>
      <c r="X6" s="100"/>
      <c r="Y6" s="109"/>
      <c r="Z6" s="40"/>
      <c r="AA6" s="102"/>
      <c r="AB6" s="42"/>
      <c r="AC6" s="111"/>
      <c r="AD6" s="112">
        <v>44742</v>
      </c>
      <c r="AE6" s="110" t="s">
        <v>482</v>
      </c>
      <c r="AF6" s="40">
        <v>1</v>
      </c>
      <c r="AG6" s="100">
        <f>IF(AF6="","",IF(OR($L6=0,$L6="",AD6=""),"",AF6/$L6))</f>
        <v>1</v>
      </c>
      <c r="AH6" s="116">
        <f>(IF(OR($P6="",AG6=""),"",IF(OR($P6=0,AG6=0),0,IF((AG6*100%)/$P6&gt;100%,100%,(AG6*100%)/$P6))))</f>
        <v>1</v>
      </c>
      <c r="AI6" s="101" t="str">
        <f>IF(AF6="","",IF(AH6&lt;100%, IF(AH6&lt;50%, "ALERTA","EN TERMINO"), IF(AH6=100%, "OK", "EN TERMINO")))</f>
        <v>OK</v>
      </c>
      <c r="AJ6" s="33" t="s">
        <v>483</v>
      </c>
      <c r="AK6" s="54" t="s">
        <v>479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48"/>
      <c r="D9" s="59"/>
      <c r="F9" s="55"/>
      <c r="G9" s="55"/>
      <c r="H9" s="69"/>
      <c r="I9" s="69"/>
      <c r="J9" s="70"/>
      <c r="K9" s="71"/>
      <c r="M9" s="12"/>
      <c r="N9" s="12"/>
      <c r="O9" s="12"/>
      <c r="P9" s="65"/>
      <c r="R9" s="72"/>
      <c r="S9" s="73"/>
      <c r="T9" s="67"/>
    </row>
    <row r="10" spans="1:61" ht="39.950000000000003" customHeight="1" x14ac:dyDescent="0.25">
      <c r="A10" s="59"/>
      <c r="B10" s="12"/>
      <c r="C10" s="348"/>
      <c r="D10" s="59"/>
      <c r="E10" s="355"/>
      <c r="F10" s="55"/>
      <c r="G10" s="55"/>
      <c r="H10" s="357"/>
      <c r="I10" s="357"/>
      <c r="J10" s="70"/>
      <c r="K10" s="71"/>
      <c r="M10" s="12"/>
      <c r="N10" s="12"/>
      <c r="O10" s="12"/>
      <c r="P10" s="65"/>
      <c r="R10" s="72"/>
      <c r="S10" s="73"/>
      <c r="T10" s="67"/>
    </row>
    <row r="11" spans="1:61" ht="39.950000000000003" customHeight="1" x14ac:dyDescent="0.25">
      <c r="A11" s="59"/>
      <c r="B11" s="12"/>
      <c r="C11" s="348"/>
      <c r="D11" s="59"/>
      <c r="E11" s="355"/>
      <c r="F11" s="55"/>
      <c r="G11" s="55"/>
      <c r="H11" s="357"/>
      <c r="I11" s="357"/>
      <c r="J11" s="70"/>
      <c r="K11" s="71"/>
      <c r="M11" s="12"/>
      <c r="N11" s="12"/>
      <c r="O11" s="12"/>
      <c r="P11" s="65"/>
      <c r="R11" s="72"/>
      <c r="S11" s="73"/>
      <c r="T11" s="67"/>
    </row>
    <row r="12" spans="1:61" ht="39.950000000000003" customHeight="1" x14ac:dyDescent="0.25">
      <c r="A12" s="59"/>
      <c r="B12" s="12"/>
      <c r="C12" s="348"/>
      <c r="D12" s="59"/>
      <c r="E12" s="355"/>
      <c r="F12" s="55"/>
      <c r="G12" s="55"/>
      <c r="H12" s="357"/>
      <c r="I12" s="357"/>
      <c r="J12" s="70"/>
      <c r="K12" s="71"/>
      <c r="M12" s="12"/>
      <c r="N12" s="12"/>
      <c r="O12" s="12"/>
      <c r="P12" s="65"/>
      <c r="R12" s="72"/>
      <c r="S12" s="73"/>
      <c r="T12" s="67"/>
    </row>
    <row r="13" spans="1:61" ht="39.950000000000003" customHeight="1" x14ac:dyDescent="0.25">
      <c r="A13" s="59"/>
      <c r="B13" s="12"/>
      <c r="C13" s="348"/>
      <c r="D13" s="59"/>
      <c r="E13" s="355"/>
      <c r="F13" s="55"/>
      <c r="G13" s="55"/>
      <c r="H13" s="357"/>
      <c r="I13" s="357"/>
      <c r="J13" s="70"/>
      <c r="K13" s="71"/>
      <c r="M13" s="12"/>
      <c r="N13" s="12"/>
      <c r="O13" s="12"/>
      <c r="P13" s="65"/>
      <c r="R13" s="72"/>
      <c r="S13" s="73"/>
      <c r="T13" s="67"/>
    </row>
    <row r="14" spans="1:61" ht="39.950000000000003" customHeight="1" x14ac:dyDescent="0.25">
      <c r="A14" s="59"/>
      <c r="B14" s="12"/>
      <c r="C14" s="348"/>
      <c r="D14" s="59"/>
      <c r="E14" s="355"/>
      <c r="F14" s="55"/>
      <c r="G14" s="55"/>
      <c r="H14" s="357"/>
      <c r="I14" s="357"/>
      <c r="J14" s="70"/>
      <c r="K14" s="71"/>
      <c r="M14" s="12"/>
      <c r="N14" s="12"/>
      <c r="O14" s="12"/>
      <c r="P14" s="65"/>
      <c r="R14" s="72"/>
      <c r="S14" s="73"/>
      <c r="T14" s="67"/>
    </row>
    <row r="15" spans="1:61" ht="39.950000000000003" customHeight="1" x14ac:dyDescent="0.25">
      <c r="A15" s="59"/>
      <c r="B15" s="12"/>
      <c r="C15" s="348"/>
      <c r="D15" s="59"/>
      <c r="E15" s="355"/>
      <c r="F15" s="55"/>
      <c r="G15" s="55"/>
      <c r="H15" s="357"/>
      <c r="I15" s="357"/>
      <c r="J15" s="70"/>
      <c r="K15" s="71"/>
      <c r="M15" s="12"/>
      <c r="N15" s="12"/>
      <c r="O15" s="12"/>
      <c r="P15" s="65"/>
      <c r="R15" s="72"/>
      <c r="S15" s="73"/>
      <c r="T15" s="67"/>
    </row>
    <row r="16" spans="1:61" ht="39.950000000000003" customHeight="1" x14ac:dyDescent="0.25">
      <c r="A16" s="59"/>
      <c r="B16" s="12"/>
      <c r="C16" s="348"/>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48"/>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48"/>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48"/>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48"/>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48"/>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48"/>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48"/>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48"/>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48"/>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48"/>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48"/>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48"/>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48"/>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48"/>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48"/>
      <c r="D31" s="59"/>
      <c r="F31" s="80"/>
      <c r="G31" s="80"/>
      <c r="H31" s="69"/>
      <c r="I31" s="69"/>
      <c r="J31" s="69"/>
      <c r="K31" s="81"/>
      <c r="L31" s="81"/>
      <c r="M31" s="12"/>
      <c r="N31" s="12"/>
      <c r="O31" s="69"/>
      <c r="P31" s="65"/>
      <c r="Q31" s="69"/>
      <c r="R31" s="76"/>
      <c r="S31" s="76"/>
      <c r="T31" s="356"/>
      <c r="U31" s="82"/>
      <c r="W31" s="83"/>
      <c r="X31" s="15"/>
      <c r="Y31" s="20"/>
      <c r="Z31" s="14"/>
      <c r="AA31" s="38"/>
      <c r="AB31" s="11"/>
      <c r="AC31" s="22"/>
      <c r="BG31" s="14"/>
    </row>
    <row r="32" spans="1:59" ht="39.950000000000003" customHeight="1" x14ac:dyDescent="0.25">
      <c r="A32" s="59"/>
      <c r="B32" s="12"/>
      <c r="C32" s="348"/>
      <c r="D32" s="59"/>
      <c r="F32" s="80"/>
      <c r="G32" s="80"/>
      <c r="H32" s="69"/>
      <c r="I32" s="81"/>
      <c r="J32" s="69"/>
      <c r="K32" s="81"/>
      <c r="L32" s="81"/>
      <c r="M32" s="12"/>
      <c r="N32" s="12"/>
      <c r="O32" s="81"/>
      <c r="P32" s="65"/>
      <c r="Q32" s="81"/>
      <c r="R32" s="73"/>
      <c r="S32" s="73"/>
      <c r="T32" s="356"/>
      <c r="U32" s="82"/>
      <c r="W32" s="83"/>
      <c r="X32" s="15"/>
      <c r="Y32" s="20"/>
      <c r="Z32" s="14"/>
      <c r="AA32" s="38"/>
      <c r="AB32" s="11"/>
      <c r="AC32" s="22"/>
      <c r="BG32" s="14"/>
    </row>
    <row r="33" spans="1:61" ht="39.950000000000003" customHeight="1" x14ac:dyDescent="0.25">
      <c r="A33" s="59"/>
      <c r="B33" s="12"/>
      <c r="C33" s="348"/>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48"/>
      <c r="D34" s="59"/>
      <c r="F34" s="80"/>
      <c r="G34" s="80"/>
      <c r="H34" s="69"/>
      <c r="I34" s="357"/>
      <c r="J34" s="357"/>
      <c r="K34" s="357"/>
      <c r="L34" s="357"/>
      <c r="M34" s="12"/>
      <c r="N34" s="12"/>
      <c r="O34" s="81"/>
      <c r="P34" s="65"/>
      <c r="Q34" s="357"/>
      <c r="R34" s="356"/>
      <c r="S34" s="356"/>
      <c r="T34" s="73"/>
      <c r="U34" s="82"/>
      <c r="W34" s="83"/>
      <c r="X34" s="15"/>
      <c r="Y34" s="20"/>
      <c r="Z34" s="14"/>
      <c r="AA34" s="39"/>
      <c r="AB34" s="11"/>
      <c r="AC34" s="22"/>
      <c r="BG34" s="14"/>
    </row>
    <row r="35" spans="1:61" ht="39.950000000000003" customHeight="1" x14ac:dyDescent="0.25">
      <c r="A35" s="59"/>
      <c r="B35" s="12"/>
      <c r="C35" s="348"/>
      <c r="D35" s="59"/>
      <c r="F35" s="80"/>
      <c r="G35" s="80"/>
      <c r="H35" s="69"/>
      <c r="I35" s="357"/>
      <c r="J35" s="357"/>
      <c r="K35" s="357"/>
      <c r="L35" s="357"/>
      <c r="M35" s="12"/>
      <c r="N35" s="12"/>
      <c r="O35" s="81"/>
      <c r="P35" s="65"/>
      <c r="Q35" s="357"/>
      <c r="R35" s="356"/>
      <c r="S35" s="356"/>
      <c r="T35" s="73"/>
      <c r="U35" s="82"/>
      <c r="W35" s="83"/>
      <c r="X35" s="15"/>
      <c r="Y35" s="20"/>
      <c r="Z35" s="14"/>
      <c r="AA35" s="39"/>
      <c r="AB35" s="11"/>
      <c r="AC35" s="22"/>
      <c r="BG35" s="14"/>
    </row>
    <row r="36" spans="1:61" ht="39.950000000000003" customHeight="1" x14ac:dyDescent="0.25">
      <c r="A36" s="59"/>
      <c r="B36" s="12"/>
      <c r="C36" s="348"/>
      <c r="D36" s="59"/>
      <c r="F36" s="80"/>
      <c r="G36" s="80"/>
      <c r="H36" s="69"/>
      <c r="I36" s="357"/>
      <c r="J36" s="357"/>
      <c r="K36" s="357"/>
      <c r="L36" s="357"/>
      <c r="M36" s="12"/>
      <c r="N36" s="12"/>
      <c r="O36" s="81"/>
      <c r="P36" s="65"/>
      <c r="Q36" s="357"/>
      <c r="R36" s="356"/>
      <c r="S36" s="356"/>
      <c r="T36" s="356"/>
      <c r="U36" s="82"/>
      <c r="W36" s="83"/>
      <c r="X36" s="15"/>
      <c r="Y36" s="20"/>
      <c r="Z36" s="14"/>
      <c r="AA36" s="39"/>
      <c r="AB36" s="11"/>
      <c r="AC36" s="22"/>
      <c r="BG36" s="14"/>
    </row>
    <row r="37" spans="1:61" ht="39.950000000000003" customHeight="1" x14ac:dyDescent="0.25">
      <c r="A37" s="59"/>
      <c r="B37" s="12"/>
      <c r="C37" s="348"/>
      <c r="D37" s="59"/>
      <c r="F37" s="80"/>
      <c r="G37" s="80"/>
      <c r="H37" s="69"/>
      <c r="I37" s="357"/>
      <c r="J37" s="357"/>
      <c r="K37" s="357"/>
      <c r="L37" s="357"/>
      <c r="M37" s="12"/>
      <c r="N37" s="12"/>
      <c r="O37" s="81"/>
      <c r="P37" s="65"/>
      <c r="Q37" s="357"/>
      <c r="R37" s="356"/>
      <c r="S37" s="356"/>
      <c r="T37" s="356"/>
      <c r="U37" s="82"/>
      <c r="W37" s="83"/>
      <c r="X37" s="15"/>
      <c r="Y37" s="20"/>
      <c r="Z37" s="14"/>
      <c r="AA37" s="39"/>
      <c r="AB37" s="11"/>
      <c r="AC37" s="22"/>
      <c r="BG37" s="14"/>
    </row>
    <row r="38" spans="1:61" ht="39.950000000000003" customHeight="1" x14ac:dyDescent="0.25">
      <c r="A38" s="59"/>
      <c r="B38" s="12"/>
      <c r="C38" s="348"/>
      <c r="D38" s="59"/>
      <c r="F38" s="80"/>
      <c r="G38" s="80"/>
      <c r="H38" s="69"/>
      <c r="I38" s="357"/>
      <c r="J38" s="357"/>
      <c r="K38" s="357"/>
      <c r="L38" s="81"/>
      <c r="M38" s="12"/>
      <c r="N38" s="12"/>
      <c r="O38" s="81"/>
      <c r="P38" s="65"/>
      <c r="Q38" s="357"/>
      <c r="R38" s="356"/>
      <c r="S38" s="356"/>
      <c r="T38" s="356"/>
      <c r="U38" s="82"/>
      <c r="W38" s="83"/>
      <c r="X38" s="15"/>
      <c r="Y38" s="20"/>
      <c r="Z38" s="14"/>
      <c r="AA38" s="39"/>
      <c r="AB38" s="11"/>
      <c r="AC38" s="22"/>
      <c r="BG38" s="14"/>
    </row>
    <row r="39" spans="1:61" ht="39.950000000000003" customHeight="1" x14ac:dyDescent="0.25">
      <c r="A39" s="59"/>
      <c r="B39" s="12"/>
      <c r="C39" s="348"/>
      <c r="D39" s="59"/>
      <c r="F39" s="80"/>
      <c r="G39" s="80"/>
      <c r="H39" s="69"/>
      <c r="I39" s="357"/>
      <c r="J39" s="357"/>
      <c r="K39" s="357"/>
      <c r="L39" s="81"/>
      <c r="M39" s="12"/>
      <c r="N39" s="12"/>
      <c r="O39" s="81"/>
      <c r="P39" s="65"/>
      <c r="Q39" s="357"/>
      <c r="R39" s="356"/>
      <c r="S39" s="356"/>
      <c r="T39" s="356"/>
      <c r="U39" s="82"/>
      <c r="W39" s="83"/>
      <c r="X39" s="15"/>
      <c r="Y39" s="20"/>
      <c r="Z39" s="14"/>
      <c r="AA39" s="39"/>
      <c r="AB39" s="11"/>
      <c r="AC39" s="22"/>
      <c r="BG39" s="14"/>
    </row>
    <row r="40" spans="1:61" ht="39.950000000000003" customHeight="1" x14ac:dyDescent="0.25">
      <c r="A40" s="59"/>
      <c r="B40" s="12"/>
      <c r="C40" s="348"/>
      <c r="D40" s="59"/>
      <c r="F40" s="80"/>
      <c r="G40" s="80"/>
      <c r="H40" s="69"/>
      <c r="I40" s="357"/>
      <c r="J40" s="357"/>
      <c r="K40" s="357"/>
      <c r="L40" s="81"/>
      <c r="M40" s="12"/>
      <c r="N40" s="12"/>
      <c r="O40" s="81"/>
      <c r="P40" s="65"/>
      <c r="Q40" s="357"/>
      <c r="R40" s="356"/>
      <c r="S40" s="356"/>
      <c r="T40" s="356"/>
      <c r="U40" s="82"/>
      <c r="W40" s="83"/>
      <c r="X40" s="15"/>
      <c r="Y40" s="20"/>
      <c r="Z40" s="14"/>
      <c r="AA40" s="39"/>
      <c r="AB40" s="11"/>
      <c r="AC40" s="22"/>
      <c r="BG40" s="14"/>
    </row>
    <row r="41" spans="1:61" ht="39.950000000000003" customHeight="1" x14ac:dyDescent="0.25">
      <c r="A41" s="59"/>
      <c r="B41" s="12"/>
      <c r="C41" s="348"/>
      <c r="D41" s="59"/>
      <c r="F41" s="80"/>
      <c r="G41" s="80"/>
      <c r="H41" s="69"/>
      <c r="I41" s="357"/>
      <c r="J41" s="357"/>
      <c r="K41" s="357"/>
      <c r="L41" s="81"/>
      <c r="M41" s="12"/>
      <c r="N41" s="12"/>
      <c r="O41" s="81"/>
      <c r="P41" s="65"/>
      <c r="Q41" s="357"/>
      <c r="R41" s="356"/>
      <c r="S41" s="356"/>
      <c r="T41" s="356"/>
      <c r="U41" s="82"/>
      <c r="W41" s="83"/>
      <c r="X41" s="15"/>
      <c r="Y41" s="20"/>
      <c r="Z41" s="14"/>
      <c r="AA41" s="39"/>
      <c r="AB41" s="11"/>
      <c r="AC41" s="22"/>
      <c r="BG41" s="14"/>
    </row>
    <row r="42" spans="1:61" ht="39.950000000000003" customHeight="1" x14ac:dyDescent="0.25">
      <c r="A42" s="59"/>
      <c r="B42" s="12"/>
      <c r="C42" s="348"/>
      <c r="D42" s="59"/>
      <c r="F42" s="80"/>
      <c r="G42" s="80"/>
      <c r="H42" s="69"/>
      <c r="I42" s="357"/>
      <c r="J42" s="357"/>
      <c r="K42" s="357"/>
      <c r="L42" s="81"/>
      <c r="M42" s="12"/>
      <c r="N42" s="12"/>
      <c r="O42" s="81"/>
      <c r="P42" s="65"/>
      <c r="Q42" s="357"/>
      <c r="R42" s="356"/>
      <c r="S42" s="356"/>
      <c r="T42" s="356"/>
      <c r="U42" s="82"/>
      <c r="W42" s="83"/>
      <c r="X42" s="15"/>
      <c r="Y42" s="20"/>
      <c r="Z42" s="14"/>
      <c r="AA42" s="39"/>
      <c r="AB42" s="11"/>
      <c r="AC42" s="22"/>
      <c r="BG42" s="14"/>
    </row>
    <row r="43" spans="1:61" ht="39.950000000000003" customHeight="1" x14ac:dyDescent="0.25">
      <c r="A43" s="59"/>
      <c r="B43" s="12"/>
      <c r="C43" s="348"/>
      <c r="D43" s="59"/>
      <c r="F43" s="80"/>
      <c r="G43" s="80"/>
      <c r="H43" s="69"/>
      <c r="I43" s="357"/>
      <c r="J43" s="357"/>
      <c r="K43" s="357"/>
      <c r="L43" s="81"/>
      <c r="M43" s="12"/>
      <c r="N43" s="12"/>
      <c r="O43" s="81"/>
      <c r="P43" s="65"/>
      <c r="Q43" s="357"/>
      <c r="R43" s="356"/>
      <c r="S43" s="356"/>
      <c r="T43" s="356"/>
      <c r="U43" s="82"/>
      <c r="W43" s="83"/>
      <c r="X43" s="15"/>
      <c r="Y43" s="20"/>
      <c r="Z43" s="14"/>
      <c r="AA43" s="39"/>
      <c r="AB43" s="11"/>
      <c r="AC43" s="22"/>
      <c r="BG43" s="14"/>
    </row>
    <row r="44" spans="1:61" ht="39.950000000000003" customHeight="1" x14ac:dyDescent="0.25">
      <c r="A44" s="59"/>
      <c r="B44" s="12"/>
      <c r="C44" s="348"/>
      <c r="D44" s="59"/>
      <c r="F44" s="80"/>
      <c r="G44" s="80"/>
      <c r="H44" s="69"/>
      <c r="I44" s="357"/>
      <c r="J44" s="357"/>
      <c r="K44" s="357"/>
      <c r="L44" s="81"/>
      <c r="M44" s="12"/>
      <c r="N44" s="12"/>
      <c r="O44" s="81"/>
      <c r="P44" s="65"/>
      <c r="Q44" s="357"/>
      <c r="R44" s="356"/>
      <c r="S44" s="356"/>
      <c r="T44" s="356"/>
      <c r="U44" s="82"/>
      <c r="W44" s="83"/>
      <c r="X44" s="15"/>
      <c r="Y44" s="20"/>
      <c r="Z44" s="14"/>
      <c r="AA44" s="39"/>
      <c r="AB44" s="11"/>
      <c r="AC44" s="22"/>
      <c r="BG44" s="14"/>
    </row>
    <row r="45" spans="1:61" ht="39.950000000000003" customHeight="1" x14ac:dyDescent="0.25">
      <c r="A45" s="59"/>
      <c r="B45" s="12"/>
      <c r="C45" s="348"/>
      <c r="D45" s="59"/>
      <c r="F45" s="80"/>
      <c r="G45" s="80"/>
      <c r="H45" s="69"/>
      <c r="I45" s="357"/>
      <c r="J45" s="357"/>
      <c r="K45" s="357"/>
      <c r="L45" s="81"/>
      <c r="M45" s="12"/>
      <c r="N45" s="12"/>
      <c r="O45" s="81"/>
      <c r="P45" s="65"/>
      <c r="Q45" s="357"/>
      <c r="R45" s="356"/>
      <c r="S45" s="356"/>
      <c r="T45" s="356"/>
      <c r="U45" s="82"/>
      <c r="W45" s="83"/>
      <c r="X45" s="15"/>
      <c r="Y45" s="20"/>
      <c r="Z45" s="14"/>
      <c r="AA45" s="39"/>
      <c r="AB45" s="11"/>
      <c r="AC45" s="22"/>
      <c r="BG45" s="14"/>
    </row>
    <row r="46" spans="1:61" ht="39.950000000000003" customHeight="1" x14ac:dyDescent="0.25">
      <c r="A46" s="59"/>
      <c r="B46" s="12"/>
      <c r="C46" s="348"/>
      <c r="D46" s="59"/>
      <c r="F46" s="80"/>
      <c r="G46" s="80"/>
      <c r="H46" s="69"/>
      <c r="I46" s="357"/>
      <c r="J46" s="357"/>
      <c r="K46" s="357"/>
      <c r="L46" s="81"/>
      <c r="M46" s="12"/>
      <c r="N46" s="12"/>
      <c r="O46" s="81"/>
      <c r="P46" s="65"/>
      <c r="Q46" s="357"/>
      <c r="R46" s="356"/>
      <c r="S46" s="356"/>
      <c r="T46" s="356"/>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7"/>
      <c r="AE47" s="117"/>
      <c r="AF47" s="117"/>
      <c r="AG47" s="117"/>
      <c r="AH47" s="117"/>
      <c r="AI47" s="117"/>
      <c r="AJ47" s="117"/>
      <c r="AK47" s="117"/>
      <c r="AL47" s="117"/>
      <c r="AM47"/>
      <c r="AN47"/>
      <c r="AO47"/>
      <c r="AP47"/>
      <c r="AQ47"/>
      <c r="AR47"/>
      <c r="AS47"/>
      <c r="AT47"/>
      <c r="AU47"/>
      <c r="AV47"/>
      <c r="AW47"/>
      <c r="AX47"/>
      <c r="AY47"/>
      <c r="AZ47"/>
      <c r="BA47"/>
      <c r="BB47"/>
      <c r="BC47"/>
      <c r="BD47"/>
      <c r="BE47"/>
      <c r="BF47" s="117"/>
      <c r="BG47" s="117"/>
      <c r="BH47" s="117"/>
      <c r="BI47" s="117"/>
    </row>
    <row r="48" spans="1:61" s="99" customFormat="1" ht="184.5" customHeight="1" x14ac:dyDescent="0.25">
      <c r="A48" s="57"/>
      <c r="B48" s="12"/>
      <c r="C48" s="125"/>
      <c r="D48" s="57"/>
      <c r="E48" s="13"/>
      <c r="F48" s="80"/>
      <c r="G48" s="80"/>
      <c r="H48" s="55"/>
      <c r="I48" s="9"/>
      <c r="J48" s="64"/>
      <c r="K48" s="55"/>
      <c r="L48" s="55"/>
      <c r="M48" s="9"/>
      <c r="N48" s="55"/>
      <c r="O48" s="55"/>
      <c r="P48" s="84"/>
      <c r="Q48" s="55"/>
      <c r="R48" s="66"/>
      <c r="S48" s="66"/>
      <c r="T48" s="85"/>
      <c r="U48"/>
      <c r="V48"/>
      <c r="W48"/>
      <c r="X48"/>
      <c r="Y48"/>
      <c r="Z48"/>
      <c r="AA48"/>
      <c r="AB48"/>
      <c r="AC48"/>
      <c r="AD48" s="117"/>
      <c r="AE48" s="117"/>
      <c r="AF48" s="117"/>
      <c r="AG48" s="117"/>
      <c r="AH48" s="117"/>
      <c r="AI48" s="117"/>
      <c r="AJ48" s="117"/>
      <c r="AK48" s="117"/>
      <c r="AL48" s="117"/>
      <c r="AM48"/>
      <c r="AN48"/>
      <c r="AO48"/>
      <c r="AP48"/>
      <c r="AQ48"/>
      <c r="AR48"/>
      <c r="AS48"/>
      <c r="AT48"/>
      <c r="AU48"/>
      <c r="AV48"/>
      <c r="AW48"/>
      <c r="AX48"/>
      <c r="AY48"/>
      <c r="AZ48"/>
      <c r="BA48"/>
      <c r="BB48"/>
      <c r="BC48"/>
      <c r="BD48"/>
      <c r="BE48"/>
      <c r="BF48" s="117"/>
      <c r="BG48" s="117"/>
      <c r="BH48" s="117"/>
      <c r="BI48" s="117"/>
    </row>
    <row r="49" spans="1:16361" s="117" customFormat="1" ht="39.950000000000003" customHeight="1" x14ac:dyDescent="0.25">
      <c r="A49" s="57"/>
      <c r="B49" s="12"/>
      <c r="C49" s="353"/>
      <c r="D49" s="57"/>
      <c r="E49" s="352"/>
      <c r="F49" s="80"/>
      <c r="G49" s="80"/>
      <c r="H49" s="353"/>
      <c r="I49" s="354"/>
      <c r="J49" s="86"/>
      <c r="K49" s="126"/>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7" customFormat="1" ht="39.950000000000003" customHeight="1" x14ac:dyDescent="0.25">
      <c r="A50" s="57"/>
      <c r="B50" s="12"/>
      <c r="C50" s="353"/>
      <c r="D50" s="57"/>
      <c r="E50" s="352"/>
      <c r="F50" s="80"/>
      <c r="G50" s="80"/>
      <c r="H50" s="353"/>
      <c r="I50" s="354"/>
      <c r="J50" s="86"/>
      <c r="K50" s="126"/>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7" customFormat="1" ht="39.950000000000003" customHeight="1" x14ac:dyDescent="0.25">
      <c r="A51" s="57"/>
      <c r="B51" s="12"/>
      <c r="C51" s="353"/>
      <c r="D51" s="57"/>
      <c r="E51" s="352"/>
      <c r="F51" s="80"/>
      <c r="G51" s="80"/>
      <c r="H51" s="353"/>
      <c r="I51" s="354"/>
      <c r="J51" s="86"/>
      <c r="K51" s="126"/>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7" customFormat="1" ht="39.950000000000003" customHeight="1" x14ac:dyDescent="0.25">
      <c r="A52" s="57"/>
      <c r="B52" s="12"/>
      <c r="C52" s="353"/>
      <c r="D52" s="57"/>
      <c r="E52" s="352"/>
      <c r="F52" s="80"/>
      <c r="G52" s="80"/>
      <c r="H52" s="348"/>
      <c r="I52" s="354"/>
      <c r="J52" s="86"/>
      <c r="K52" s="126"/>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7" customFormat="1" ht="39.950000000000003" customHeight="1" x14ac:dyDescent="0.25">
      <c r="A53" s="57"/>
      <c r="B53" s="12"/>
      <c r="C53" s="353"/>
      <c r="D53" s="57"/>
      <c r="E53" s="352"/>
      <c r="F53" s="80"/>
      <c r="G53" s="80"/>
      <c r="H53" s="348"/>
      <c r="I53" s="354"/>
      <c r="J53" s="86"/>
      <c r="K53" s="126"/>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7" customFormat="1" ht="39.950000000000003" customHeight="1" x14ac:dyDescent="0.25">
      <c r="A54" s="57"/>
      <c r="B54" s="12"/>
      <c r="C54" s="353"/>
      <c r="D54" s="57"/>
      <c r="E54" s="352"/>
      <c r="F54" s="80"/>
      <c r="G54" s="80"/>
      <c r="H54" s="348"/>
      <c r="I54" s="354"/>
      <c r="J54" s="86"/>
      <c r="K54" s="126"/>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7" customFormat="1" ht="39.950000000000003" customHeight="1" x14ac:dyDescent="0.25">
      <c r="A55" s="57"/>
      <c r="B55" s="12"/>
      <c r="C55" s="353"/>
      <c r="D55" s="57"/>
      <c r="E55" s="352"/>
      <c r="F55" s="80"/>
      <c r="G55" s="80"/>
      <c r="H55" s="353"/>
      <c r="I55" s="354"/>
      <c r="J55" s="86"/>
      <c r="K55" s="126"/>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7" customFormat="1" ht="39.950000000000003" customHeight="1" x14ac:dyDescent="0.25">
      <c r="A56" s="57"/>
      <c r="B56" s="12"/>
      <c r="C56" s="353"/>
      <c r="D56" s="57"/>
      <c r="E56" s="352"/>
      <c r="F56" s="80"/>
      <c r="G56" s="80"/>
      <c r="H56" s="353"/>
      <c r="I56" s="354"/>
      <c r="J56" s="86"/>
      <c r="K56" s="126"/>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7" customFormat="1" ht="39.950000000000003" customHeight="1" x14ac:dyDescent="0.25">
      <c r="A57" s="57"/>
      <c r="B57" s="12"/>
      <c r="C57" s="353"/>
      <c r="D57" s="57"/>
      <c r="E57" s="352"/>
      <c r="F57" s="80"/>
      <c r="G57" s="80"/>
      <c r="H57" s="353"/>
      <c r="I57" s="354"/>
      <c r="J57" s="86"/>
      <c r="K57" s="126"/>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7" customFormat="1" ht="39.950000000000003" customHeight="1" x14ac:dyDescent="0.25">
      <c r="A58" s="57"/>
      <c r="B58" s="12"/>
      <c r="C58" s="353"/>
      <c r="D58" s="57"/>
      <c r="E58" s="352"/>
      <c r="F58" s="80"/>
      <c r="G58" s="80"/>
      <c r="H58" s="353"/>
      <c r="I58" s="354"/>
      <c r="J58" s="86"/>
      <c r="K58" s="126"/>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7" customFormat="1" ht="39.950000000000003" customHeight="1" x14ac:dyDescent="0.25">
      <c r="A59" s="57"/>
      <c r="B59" s="12"/>
      <c r="C59" s="353"/>
      <c r="D59" s="57"/>
      <c r="E59" s="12"/>
      <c r="F59" s="80"/>
      <c r="G59" s="80"/>
      <c r="H59" s="12"/>
      <c r="I59" s="126"/>
      <c r="J59" s="86"/>
      <c r="K59" s="126"/>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7" customFormat="1" ht="39.950000000000003" customHeight="1" x14ac:dyDescent="0.25">
      <c r="A60" s="57"/>
      <c r="B60" s="12"/>
      <c r="C60" s="353"/>
      <c r="D60" s="57"/>
      <c r="E60" s="12"/>
      <c r="F60" s="80"/>
      <c r="G60" s="80"/>
      <c r="H60" s="55"/>
      <c r="I60" s="126"/>
      <c r="J60" s="86"/>
      <c r="K60" s="126"/>
      <c r="L60" s="12"/>
      <c r="M60" s="12"/>
      <c r="N60" s="126"/>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7" customFormat="1" ht="39.950000000000003" customHeight="1" x14ac:dyDescent="0.25">
      <c r="A61" s="57"/>
      <c r="B61" s="12"/>
      <c r="C61" s="353"/>
      <c r="D61" s="59"/>
      <c r="E61" s="352"/>
      <c r="F61" s="80"/>
      <c r="G61" s="80"/>
      <c r="H61" s="352"/>
      <c r="I61" s="354"/>
      <c r="J61" s="86"/>
      <c r="K61" s="126"/>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7" customFormat="1" ht="39.950000000000003" customHeight="1" x14ac:dyDescent="0.25">
      <c r="A62" s="57"/>
      <c r="B62" s="12"/>
      <c r="C62" s="353"/>
      <c r="D62" s="59"/>
      <c r="E62" s="352"/>
      <c r="F62" s="80"/>
      <c r="G62" s="80"/>
      <c r="H62" s="352"/>
      <c r="I62" s="354"/>
      <c r="J62" s="86"/>
      <c r="K62" s="126"/>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7" customFormat="1" ht="39.950000000000003" customHeight="1" x14ac:dyDescent="0.25">
      <c r="A63" s="57"/>
      <c r="B63" s="12"/>
      <c r="C63" s="353"/>
      <c r="D63" s="59"/>
      <c r="E63" s="62"/>
      <c r="F63" s="80"/>
      <c r="G63" s="80"/>
      <c r="H63" s="129"/>
      <c r="I63" s="126"/>
      <c r="J63" s="86"/>
      <c r="K63" s="126"/>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7" customFormat="1" ht="39.950000000000003" customHeight="1" x14ac:dyDescent="0.25">
      <c r="A64" s="57"/>
      <c r="B64" s="12"/>
      <c r="C64" s="353"/>
      <c r="D64" s="59"/>
      <c r="E64" s="62"/>
      <c r="F64" s="80"/>
      <c r="G64" s="80"/>
      <c r="H64" s="39"/>
      <c r="I64" s="126"/>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7" customFormat="1" ht="39.950000000000003" customHeight="1" x14ac:dyDescent="0.25">
      <c r="A65" s="57"/>
      <c r="B65" s="12"/>
      <c r="C65" s="353"/>
      <c r="D65" s="59"/>
      <c r="E65" s="62"/>
      <c r="F65" s="80"/>
      <c r="G65" s="80"/>
      <c r="H65" s="130"/>
      <c r="I65" s="11"/>
      <c r="J65" s="78"/>
      <c r="K65" s="11"/>
      <c r="L65" s="11"/>
      <c r="M65" s="12"/>
      <c r="N65" s="12"/>
      <c r="O65" s="12"/>
      <c r="P65" s="90"/>
      <c r="Q65" s="12"/>
      <c r="R65" s="131"/>
      <c r="S65" s="131"/>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7" customFormat="1" ht="39.950000000000003" customHeight="1" x14ac:dyDescent="0.25">
      <c r="A66" s="57"/>
      <c r="B66" s="12"/>
      <c r="C66" s="353"/>
      <c r="D66" s="59"/>
      <c r="E66" s="62"/>
      <c r="F66" s="80"/>
      <c r="G66" s="80"/>
      <c r="H66" s="132"/>
      <c r="I66" s="3"/>
      <c r="J66" s="3"/>
      <c r="K66" s="3"/>
      <c r="L66" s="12"/>
      <c r="M66" s="12"/>
      <c r="N66" s="12"/>
      <c r="O66" s="12"/>
      <c r="P66" s="90"/>
      <c r="Q66" s="12"/>
      <c r="R66" s="131"/>
      <c r="S66" s="131"/>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7" customFormat="1" ht="39.950000000000003" customHeight="1" x14ac:dyDescent="0.25">
      <c r="A67" s="57"/>
      <c r="B67" s="12"/>
      <c r="C67" s="353"/>
      <c r="D67" s="59"/>
      <c r="E67" s="62"/>
      <c r="F67" s="80"/>
      <c r="G67" s="80"/>
      <c r="H67" s="133"/>
      <c r="I67" s="3"/>
      <c r="J67" s="3"/>
      <c r="K67" s="3"/>
      <c r="L67" s="11"/>
      <c r="M67" s="12"/>
      <c r="N67" s="12"/>
      <c r="O67" s="12"/>
      <c r="P67" s="90"/>
      <c r="Q67" s="12"/>
      <c r="R67" s="131"/>
      <c r="S67" s="131"/>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7" customFormat="1" ht="39.950000000000003" customHeight="1" x14ac:dyDescent="0.25">
      <c r="A68" s="57"/>
      <c r="B68" s="12"/>
      <c r="C68" s="353"/>
      <c r="D68" s="59"/>
      <c r="E68" s="62"/>
      <c r="F68" s="80"/>
      <c r="G68" s="80"/>
      <c r="H68" s="134"/>
      <c r="I68" s="3"/>
      <c r="J68" s="3"/>
      <c r="K68" s="3"/>
      <c r="L68" s="11"/>
      <c r="M68" s="12"/>
      <c r="N68" s="12"/>
      <c r="O68" s="12"/>
      <c r="P68" s="90"/>
      <c r="Q68" s="12"/>
      <c r="R68" s="131"/>
      <c r="S68" s="131"/>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7" customFormat="1" ht="39.950000000000003" customHeight="1" x14ac:dyDescent="0.25">
      <c r="A69" s="57"/>
      <c r="B69" s="12"/>
      <c r="C69" s="353"/>
      <c r="D69" s="59"/>
      <c r="E69" s="62"/>
      <c r="F69" s="80"/>
      <c r="G69" s="80"/>
      <c r="H69" s="135"/>
      <c r="I69" s="126"/>
      <c r="J69" s="92"/>
      <c r="K69" s="126"/>
      <c r="L69" s="12"/>
      <c r="M69" s="12"/>
      <c r="N69" s="12"/>
      <c r="O69" s="12"/>
      <c r="P69" s="90"/>
      <c r="Q69" s="12"/>
      <c r="R69" s="131"/>
      <c r="S69" s="131"/>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7" customFormat="1" ht="39.950000000000003" customHeight="1" x14ac:dyDescent="0.25">
      <c r="A70" s="57"/>
      <c r="B70" s="12"/>
      <c r="C70" s="353"/>
      <c r="D70" s="59"/>
      <c r="E70" s="62"/>
      <c r="F70" s="80"/>
      <c r="G70" s="80"/>
      <c r="H70" s="39"/>
      <c r="I70" s="3"/>
      <c r="J70" s="3"/>
      <c r="K70" s="3"/>
      <c r="L70" s="79"/>
      <c r="M70" s="12"/>
      <c r="N70" s="12"/>
      <c r="O70" s="12"/>
      <c r="P70" s="90"/>
      <c r="Q70" s="12"/>
      <c r="R70" s="131"/>
      <c r="S70" s="131"/>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48"/>
      <c r="D72" s="61"/>
      <c r="E72" s="12"/>
      <c r="F72" s="12"/>
      <c r="G72" s="12"/>
      <c r="H72" s="12"/>
      <c r="I72" s="12"/>
      <c r="K72" s="12"/>
      <c r="L72" s="12"/>
      <c r="N72" s="12"/>
      <c r="O72" s="12"/>
      <c r="P72" s="12"/>
      <c r="Q72" s="12"/>
      <c r="R72" s="56"/>
      <c r="S72" s="56"/>
      <c r="T72" s="9"/>
    </row>
    <row r="73" spans="1:16361" ht="39.950000000000003" customHeight="1" x14ac:dyDescent="0.25">
      <c r="A73" s="61"/>
      <c r="B73" s="12"/>
      <c r="C73" s="348"/>
      <c r="D73" s="61"/>
      <c r="E73" s="12"/>
      <c r="F73" s="12"/>
      <c r="G73" s="12"/>
      <c r="H73" s="12"/>
      <c r="I73" s="12"/>
      <c r="K73" s="12"/>
      <c r="N73" s="12"/>
      <c r="O73" s="12"/>
      <c r="P73" s="12"/>
      <c r="Q73" s="12"/>
      <c r="R73" s="56"/>
      <c r="S73" s="56"/>
      <c r="T73" s="9"/>
    </row>
    <row r="74" spans="1:16361" ht="39.950000000000003" customHeight="1" x14ac:dyDescent="0.25">
      <c r="A74" s="61"/>
      <c r="B74" s="12"/>
      <c r="C74" s="348"/>
      <c r="D74" s="61"/>
      <c r="E74" s="12"/>
      <c r="F74" s="12"/>
      <c r="G74" s="12"/>
      <c r="H74" s="12"/>
      <c r="I74" s="12"/>
      <c r="J74" s="94"/>
      <c r="K74" s="12"/>
      <c r="N74" s="12"/>
      <c r="O74" s="12"/>
      <c r="P74" s="12"/>
      <c r="Q74" s="12"/>
      <c r="R74" s="56"/>
      <c r="S74" s="56"/>
      <c r="T74" s="9"/>
    </row>
    <row r="75" spans="1:16361" ht="39.950000000000003" customHeight="1" x14ac:dyDescent="0.25">
      <c r="A75" s="61"/>
      <c r="B75" s="12"/>
      <c r="C75" s="348"/>
      <c r="D75" s="61"/>
      <c r="E75" s="12"/>
      <c r="F75" s="12"/>
      <c r="G75" s="12"/>
      <c r="H75" s="12"/>
      <c r="I75" s="12"/>
      <c r="J75" s="94"/>
      <c r="K75" s="12"/>
      <c r="N75" s="12"/>
      <c r="O75" s="12"/>
      <c r="P75" s="12"/>
      <c r="Q75" s="12"/>
      <c r="R75" s="56"/>
      <c r="S75" s="56"/>
      <c r="T75" s="9"/>
    </row>
    <row r="76" spans="1:16361" ht="39.950000000000003" customHeight="1" x14ac:dyDescent="0.25">
      <c r="A76" s="61"/>
      <c r="B76" s="12"/>
      <c r="C76" s="348"/>
      <c r="D76" s="61"/>
      <c r="E76" s="12"/>
      <c r="F76" s="12"/>
      <c r="G76" s="12"/>
      <c r="H76" s="12"/>
      <c r="I76" s="12"/>
      <c r="J76" s="94"/>
      <c r="K76" s="12"/>
      <c r="N76" s="12"/>
      <c r="O76" s="12"/>
      <c r="P76" s="12"/>
      <c r="Q76" s="12"/>
      <c r="R76" s="56"/>
      <c r="S76" s="56"/>
      <c r="T76" s="9"/>
    </row>
    <row r="77" spans="1:16361" ht="39.950000000000003" customHeight="1" x14ac:dyDescent="0.25">
      <c r="A77" s="61"/>
      <c r="B77" s="12"/>
      <c r="C77" s="348"/>
      <c r="D77" s="61"/>
      <c r="E77" s="12"/>
      <c r="F77" s="12"/>
      <c r="G77" s="12"/>
      <c r="H77" s="12"/>
      <c r="I77" s="12"/>
      <c r="J77" s="94"/>
      <c r="K77" s="12"/>
      <c r="N77" s="12"/>
      <c r="O77" s="12"/>
      <c r="P77" s="12"/>
      <c r="Q77" s="12"/>
      <c r="R77" s="56"/>
      <c r="S77" s="56"/>
      <c r="T77" s="9"/>
    </row>
    <row r="78" spans="1:16361" ht="39.950000000000003" customHeight="1" x14ac:dyDescent="0.25">
      <c r="A78" s="61"/>
      <c r="B78" s="12"/>
      <c r="C78" s="348"/>
      <c r="D78" s="61"/>
      <c r="E78" s="12"/>
      <c r="F78" s="12"/>
      <c r="G78" s="12"/>
      <c r="H78" s="12"/>
      <c r="I78" s="12"/>
      <c r="J78" s="94"/>
      <c r="K78" s="12"/>
      <c r="N78" s="12"/>
      <c r="O78" s="12"/>
      <c r="P78" s="12"/>
      <c r="Q78" s="12"/>
      <c r="R78" s="56"/>
      <c r="S78" s="56"/>
      <c r="T78" s="9"/>
    </row>
    <row r="79" spans="1:16361" ht="39.950000000000003" customHeight="1" x14ac:dyDescent="0.25">
      <c r="A79" s="61"/>
      <c r="B79" s="12"/>
      <c r="C79" s="348"/>
      <c r="D79" s="61"/>
      <c r="E79" s="12"/>
      <c r="F79" s="12"/>
      <c r="G79" s="12"/>
      <c r="H79" s="12"/>
      <c r="I79" s="12"/>
      <c r="J79" s="94"/>
      <c r="N79" s="12"/>
      <c r="O79" s="12"/>
      <c r="P79" s="12"/>
      <c r="Q79" s="12"/>
      <c r="R79" s="56"/>
      <c r="S79" s="56"/>
      <c r="T79" s="9"/>
    </row>
    <row r="80" spans="1:16361" ht="39.950000000000003" customHeight="1" x14ac:dyDescent="0.25">
      <c r="A80" s="61"/>
      <c r="B80" s="12"/>
      <c r="C80" s="348"/>
      <c r="D80" s="61"/>
      <c r="E80" s="12"/>
      <c r="F80" s="12"/>
      <c r="G80" s="12"/>
      <c r="H80" s="12"/>
      <c r="I80" s="12"/>
      <c r="J80" s="94"/>
      <c r="N80" s="12"/>
      <c r="O80" s="12"/>
      <c r="P80" s="12"/>
      <c r="Q80" s="12"/>
      <c r="R80" s="56"/>
      <c r="S80" s="56"/>
      <c r="T80" s="9"/>
    </row>
    <row r="81" spans="1:20" ht="39.950000000000003" customHeight="1" x14ac:dyDescent="0.25">
      <c r="A81" s="61"/>
      <c r="B81" s="12"/>
      <c r="C81" s="348"/>
      <c r="D81" s="61"/>
      <c r="E81" s="12"/>
      <c r="F81" s="12"/>
      <c r="G81" s="12"/>
      <c r="H81" s="12"/>
      <c r="I81" s="12"/>
      <c r="J81" s="94"/>
      <c r="N81" s="12"/>
      <c r="O81" s="12"/>
      <c r="P81" s="12"/>
      <c r="Q81" s="12"/>
      <c r="R81" s="56"/>
      <c r="S81" s="56"/>
      <c r="T81" s="9"/>
    </row>
    <row r="82" spans="1:20" ht="39.950000000000003" customHeight="1" x14ac:dyDescent="0.25">
      <c r="A82" s="61"/>
      <c r="B82" s="12"/>
      <c r="C82" s="348"/>
      <c r="D82" s="61"/>
      <c r="E82" s="12"/>
      <c r="F82" s="12"/>
      <c r="G82" s="12"/>
      <c r="H82" s="12"/>
      <c r="I82" s="12"/>
      <c r="J82" s="94"/>
      <c r="N82" s="12"/>
      <c r="O82" s="12"/>
      <c r="P82" s="12"/>
      <c r="Q82" s="12"/>
      <c r="R82" s="56"/>
      <c r="S82" s="56"/>
      <c r="T82" s="9"/>
    </row>
    <row r="83" spans="1:20" ht="39.950000000000003" customHeight="1" x14ac:dyDescent="0.25">
      <c r="A83" s="61"/>
      <c r="B83" s="12"/>
      <c r="C83" s="348"/>
      <c r="D83" s="61"/>
      <c r="E83" s="12"/>
      <c r="F83" s="12"/>
      <c r="G83" s="12"/>
      <c r="H83" s="12"/>
      <c r="I83" s="12"/>
      <c r="J83" s="94"/>
      <c r="N83" s="12"/>
      <c r="O83" s="12"/>
      <c r="P83" s="12"/>
      <c r="Q83" s="12"/>
      <c r="R83" s="56"/>
      <c r="S83" s="56"/>
      <c r="T83" s="9"/>
    </row>
    <row r="84" spans="1:20" ht="39.950000000000003" customHeight="1" x14ac:dyDescent="0.25">
      <c r="A84" s="60"/>
      <c r="B84" s="12"/>
      <c r="C84" s="348"/>
      <c r="D84" s="59"/>
      <c r="E84" s="12"/>
      <c r="F84" s="80"/>
      <c r="G84" s="80"/>
      <c r="H84" s="12"/>
      <c r="I84" s="55"/>
      <c r="J84" s="64"/>
      <c r="M84" s="12"/>
      <c r="N84" s="12"/>
      <c r="P84" s="65"/>
      <c r="R84" s="19"/>
      <c r="S84" s="19"/>
      <c r="T84" s="95"/>
    </row>
    <row r="85" spans="1:20" ht="39.950000000000003" customHeight="1" x14ac:dyDescent="0.25">
      <c r="A85" s="60"/>
      <c r="B85" s="12"/>
      <c r="C85" s="348"/>
      <c r="D85" s="59"/>
      <c r="F85" s="80"/>
      <c r="G85" s="80"/>
      <c r="H85" s="96"/>
      <c r="I85" s="55"/>
      <c r="J85" s="97"/>
      <c r="N85" s="12"/>
      <c r="P85" s="65"/>
      <c r="R85" s="19"/>
      <c r="S85" s="19"/>
      <c r="T85" s="95"/>
    </row>
    <row r="86" spans="1:20" ht="39.950000000000003" customHeight="1" x14ac:dyDescent="0.25">
      <c r="A86" s="61"/>
      <c r="B86" s="12"/>
      <c r="C86" s="348"/>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48"/>
      <c r="D87" s="61"/>
      <c r="E87" s="352"/>
      <c r="F87" s="12"/>
      <c r="G87" s="12"/>
      <c r="H87" s="12"/>
      <c r="I87" s="352"/>
      <c r="J87" s="350"/>
      <c r="K87" s="12"/>
      <c r="L87" s="12"/>
      <c r="M87" s="12"/>
      <c r="N87" s="12"/>
      <c r="O87" s="12"/>
      <c r="P87" s="90"/>
      <c r="Q87" s="12"/>
      <c r="R87" s="56"/>
      <c r="S87" s="56"/>
      <c r="T87" s="19"/>
    </row>
    <row r="88" spans="1:20" ht="39.950000000000003" customHeight="1" x14ac:dyDescent="0.25">
      <c r="A88" s="61"/>
      <c r="B88" s="12"/>
      <c r="C88" s="348"/>
      <c r="D88" s="61"/>
      <c r="E88" s="352"/>
      <c r="F88" s="12"/>
      <c r="G88" s="12"/>
      <c r="H88" s="12"/>
      <c r="I88" s="352"/>
      <c r="J88" s="350"/>
      <c r="K88" s="12"/>
      <c r="L88" s="12"/>
      <c r="M88" s="12"/>
      <c r="N88" s="12"/>
      <c r="O88" s="12"/>
      <c r="P88" s="90"/>
      <c r="Q88" s="12"/>
      <c r="R88" s="56"/>
      <c r="S88" s="56"/>
      <c r="T88" s="19"/>
    </row>
    <row r="89" spans="1:20" ht="39.950000000000003" customHeight="1" x14ac:dyDescent="0.25">
      <c r="A89" s="61"/>
      <c r="B89" s="12"/>
      <c r="C89" s="348"/>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48"/>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48"/>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48"/>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48"/>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48"/>
      <c r="D94" s="61"/>
      <c r="E94" s="12"/>
      <c r="F94" s="12"/>
      <c r="G94" s="12"/>
      <c r="H94" s="12"/>
      <c r="I94" s="12"/>
      <c r="K94" s="12"/>
      <c r="L94" s="12"/>
      <c r="M94" s="12"/>
      <c r="N94" s="12"/>
      <c r="O94" s="12"/>
      <c r="P94" s="90"/>
      <c r="Q94" s="12"/>
      <c r="R94" s="56"/>
      <c r="S94" s="56"/>
      <c r="T94" s="9"/>
    </row>
    <row r="95" spans="1:20" ht="39.950000000000003" customHeight="1" x14ac:dyDescent="0.25">
      <c r="A95" s="351"/>
      <c r="B95" s="352"/>
      <c r="C95" s="348"/>
      <c r="D95" s="61"/>
      <c r="E95" s="352"/>
      <c r="F95" s="12"/>
      <c r="G95" s="12"/>
      <c r="H95" s="352"/>
      <c r="I95" s="352"/>
      <c r="K95" s="12"/>
      <c r="L95" s="12"/>
      <c r="M95" s="12"/>
      <c r="N95" s="12"/>
      <c r="O95" s="12"/>
      <c r="P95" s="90"/>
      <c r="Q95" s="12"/>
      <c r="R95" s="56"/>
      <c r="S95" s="56"/>
      <c r="T95" s="9"/>
    </row>
    <row r="96" spans="1:20" ht="39.950000000000003" customHeight="1" x14ac:dyDescent="0.25">
      <c r="A96" s="351"/>
      <c r="B96" s="352"/>
      <c r="C96" s="348"/>
      <c r="D96" s="61"/>
      <c r="E96" s="352"/>
      <c r="F96" s="12"/>
      <c r="G96" s="12"/>
      <c r="H96" s="352"/>
      <c r="I96" s="352"/>
      <c r="K96" s="12"/>
      <c r="L96" s="12"/>
      <c r="M96" s="12"/>
      <c r="N96" s="12"/>
      <c r="O96" s="12"/>
      <c r="P96" s="90"/>
      <c r="Q96" s="12"/>
      <c r="R96" s="56"/>
      <c r="S96" s="56"/>
      <c r="T96" s="9"/>
    </row>
    <row r="97" spans="1:59" ht="39.950000000000003" customHeight="1" x14ac:dyDescent="0.25">
      <c r="A97" s="60"/>
      <c r="B97" s="12"/>
      <c r="C97" s="348"/>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48"/>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53" priority="29" stopIfTrue="1" operator="containsText" text="EN TERMINO">
      <formula>NOT(ISERROR(SEARCH("EN TERMINO",Z16)))</formula>
    </cfRule>
    <cfRule type="containsText" priority="30" operator="containsText" text="AMARILLO">
      <formula>NOT(ISERROR(SEARCH("AMARILLO",Z16)))</formula>
    </cfRule>
    <cfRule type="containsText" dxfId="52" priority="31" stopIfTrue="1" operator="containsText" text="ALERTA">
      <formula>NOT(ISERROR(SEARCH("ALERTA",Z16)))</formula>
    </cfRule>
    <cfRule type="containsText" dxfId="51" priority="32" stopIfTrue="1" operator="containsText" text="OK">
      <formula>NOT(ISERROR(SEARCH("OK",Z16)))</formula>
    </cfRule>
  </conditionalFormatting>
  <conditionalFormatting sqref="Z97:Z98">
    <cfRule type="containsText" dxfId="50" priority="64" stopIfTrue="1" operator="containsText" text="ALERTA">
      <formula>NOT(ISERROR(SEARCH("ALERTA",Z97)))</formula>
    </cfRule>
    <cfRule type="containsText" priority="63" operator="containsText" text="AMARILLO">
      <formula>NOT(ISERROR(SEARCH("AMARILLO",Z97)))</formula>
    </cfRule>
    <cfRule type="containsText" dxfId="49" priority="62" stopIfTrue="1" operator="containsText" text="EN TERMINO">
      <formula>NOT(ISERROR(SEARCH("EN TERMINO",Z97)))</formula>
    </cfRule>
    <cfRule type="containsText" dxfId="48" priority="65" stopIfTrue="1" operator="containsText" text="OK">
      <formula>NOT(ISERROR(SEARCH("OK",Z97)))</formula>
    </cfRule>
  </conditionalFormatting>
  <conditionalFormatting sqref="Z5:BB6">
    <cfRule type="containsText" dxfId="47" priority="9" stopIfTrue="1" operator="containsText" text="EN TERMINO">
      <formula>NOT(ISERROR(SEARCH("EN TERMINO",Z5)))</formula>
    </cfRule>
    <cfRule type="containsText" priority="10" operator="containsText" text="AMARILLO">
      <formula>NOT(ISERROR(SEARCH("AMARILLO",Z5)))</formula>
    </cfRule>
    <cfRule type="containsText" dxfId="46" priority="11" stopIfTrue="1" operator="containsText" text="ALERTA">
      <formula>NOT(ISERROR(SEARCH("ALERTA",Z5)))</formula>
    </cfRule>
    <cfRule type="containsText" dxfId="45" priority="12" stopIfTrue="1" operator="containsText" text="OK">
      <formula>NOT(ISERROR(SEARCH("OK",Z5)))</formula>
    </cfRule>
  </conditionalFormatting>
  <conditionalFormatting sqref="AC5:AC6">
    <cfRule type="containsText" dxfId="44" priority="117" stopIfTrue="1" operator="containsText" text="INCUMPLIDA">
      <formula>NOT(ISERROR(SEARCH("INCUMPLIDA",AC5)))</formula>
    </cfRule>
    <cfRule type="containsText" dxfId="43" priority="116" stopIfTrue="1" operator="containsText" text="PENDIENTE">
      <formula>NOT(ISERROR(SEARCH("PENDIENTE",AC5)))</formula>
    </cfRule>
  </conditionalFormatting>
  <conditionalFormatting sqref="AC16:AC46">
    <cfRule type="containsText" dxfId="42" priority="36" stopIfTrue="1" operator="containsText" text="CUMPLIDA">
      <formula>NOT(ISERROR(SEARCH("CUMPLIDA",AC16)))</formula>
    </cfRule>
    <cfRule type="containsText" dxfId="41" priority="35" stopIfTrue="1" operator="containsText" text="INCUMPLIDA">
      <formula>NOT(ISERROR(SEARCH("INCUMPLIDA",AC16)))</formula>
    </cfRule>
    <cfRule type="containsText" dxfId="40" priority="34" stopIfTrue="1" operator="containsText" text="PENDIENTE">
      <formula>NOT(ISERROR(SEARCH("PENDIENTE",AC16)))</formula>
    </cfRule>
    <cfRule type="containsText" dxfId="39" priority="33" operator="containsText" text="PENDIENTE">
      <formula>NOT(ISERROR(SEARCH("PENDIENTE",AC16)))</formula>
    </cfRule>
  </conditionalFormatting>
  <conditionalFormatting sqref="AC97:AC98">
    <cfRule type="containsText" dxfId="38" priority="51" stopIfTrue="1" operator="containsText" text="CUMPLIDA">
      <formula>NOT(ISERROR(SEARCH("CUMPLIDA",AC97)))</formula>
    </cfRule>
    <cfRule type="containsText" dxfId="37" priority="50" stopIfTrue="1" operator="containsText" text="INCUMPLIDA">
      <formula>NOT(ISERROR(SEARCH("INCUMPLIDA",AC97)))</formula>
    </cfRule>
    <cfRule type="containsText" dxfId="36" priority="49" stopIfTrue="1" operator="containsText" text="PENDIENTE">
      <formula>NOT(ISERROR(SEARCH("PENDIENTE",AC97)))</formula>
    </cfRule>
    <cfRule type="containsText" dxfId="35" priority="48" operator="containsText" text="PENDIENTE">
      <formula>NOT(ISERROR(SEARCH("PENDIENTE",AC97)))</formula>
    </cfRule>
  </conditionalFormatting>
  <conditionalFormatting sqref="AC5:AU6">
    <cfRule type="containsText" dxfId="34" priority="26" stopIfTrue="1" operator="containsText" text="CUMPLIDA">
      <formula>NOT(ISERROR(SEARCH("CUMPLIDA",AC5)))</formula>
    </cfRule>
  </conditionalFormatting>
  <conditionalFormatting sqref="AD97">
    <cfRule type="containsText" dxfId="33" priority="61" operator="containsText" text="Abierto">
      <formula>NOT(ISERROR(SEARCH("Abierto",AD97)))</formula>
    </cfRule>
    <cfRule type="containsText" dxfId="32" priority="60" operator="containsText" text="cerrado">
      <formula>NOT(ISERROR(SEARCH("cerrado",AD97)))</formula>
    </cfRule>
    <cfRule type="containsText" dxfId="31" priority="59" operator="containsText" text="cerrada">
      <formula>NOT(ISERROR(SEARCH("cerrada",AD97)))</formula>
    </cfRule>
  </conditionalFormatting>
  <conditionalFormatting sqref="AI5:AI6">
    <cfRule type="containsText" dxfId="30" priority="8" stopIfTrue="1" operator="containsText" text="OK">
      <formula>NOT(ISERROR(SEARCH("OK",AI5)))</formula>
    </cfRule>
    <cfRule type="containsText" dxfId="29" priority="5" stopIfTrue="1" operator="containsText" text="EN TERMINO">
      <formula>NOT(ISERROR(SEARCH("EN TERMINO",AI5)))</formula>
    </cfRule>
    <cfRule type="containsText" priority="6" operator="containsText" text="AMARILLO">
      <formula>NOT(ISERROR(SEARCH("AMARILLO",AI5)))</formula>
    </cfRule>
    <cfRule type="containsText" dxfId="28" priority="7" stopIfTrue="1" operator="containsText" text="ALERTA">
      <formula>NOT(ISERROR(SEARCH("ALERTA",AI5)))</formula>
    </cfRule>
  </conditionalFormatting>
  <conditionalFormatting sqref="AL5:AL6">
    <cfRule type="containsText" dxfId="27" priority="4" stopIfTrue="1" operator="containsText" text="CUMPLIDA">
      <formula>NOT(ISERROR(SEARCH("CUMPLIDA",AL5)))</formula>
    </cfRule>
    <cfRule type="containsText" dxfId="26" priority="1" operator="containsText" text="ATENCIÓN">
      <formula>NOT(ISERROR(SEARCH("ATENCIÓN",AL5)))</formula>
    </cfRule>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onditionalFormatting>
  <conditionalFormatting sqref="AR5">
    <cfRule type="containsText" dxfId="23" priority="24" stopIfTrue="1" operator="containsText" text="ALERTA">
      <formula>NOT(ISERROR(SEARCH("ALERTA",AR5)))</formula>
    </cfRule>
    <cfRule type="containsText" priority="23" operator="containsText" text="AMARILLO">
      <formula>NOT(ISERROR(SEARCH("AMARILLO",AR5)))</formula>
    </cfRule>
    <cfRule type="containsText" dxfId="22" priority="22" stopIfTrue="1" operator="containsText" text="EN TERMINO">
      <formula>NOT(ISERROR(SEARCH("EN TERMINO",AR5)))</formula>
    </cfRule>
    <cfRule type="containsText" dxfId="21" priority="25" stopIfTrue="1" operator="containsText" text="OK">
      <formula>NOT(ISERROR(SEARCH("OK",AR5)))</formula>
    </cfRule>
  </conditionalFormatting>
  <conditionalFormatting sqref="AR6">
    <cfRule type="containsText" dxfId="20" priority="97" stopIfTrue="1" operator="containsText" text="EN TERMINO">
      <formula>NOT(ISERROR(SEARCH("EN TERMINO",AR6)))</formula>
    </cfRule>
    <cfRule type="containsText" priority="98" operator="containsText" text="AMARILLO">
      <formula>NOT(ISERROR(SEARCH("AMARILLO",AR6)))</formula>
    </cfRule>
    <cfRule type="containsText" dxfId="19" priority="100" stopIfTrue="1" operator="containsText" text="OK">
      <formula>NOT(ISERROR(SEARCH("OK",AR6)))</formula>
    </cfRule>
    <cfRule type="dataBar" priority="104">
      <dataBar>
        <cfvo type="min"/>
        <cfvo type="max"/>
        <color rgb="FF638EC6"/>
      </dataBar>
    </cfRule>
    <cfRule type="containsText" dxfId="18" priority="99" stopIfTrue="1" operator="containsText" text="ALERTA">
      <formula>NOT(ISERROR(SEARCH("ALERTA",AR6)))</formula>
    </cfRule>
  </conditionalFormatting>
  <conditionalFormatting sqref="AU5:AU6">
    <cfRule type="containsText" dxfId="17" priority="28" stopIfTrue="1" operator="containsText" text="INCUMPLIDA">
      <formula>NOT(ISERROR(SEARCH("INCUMPLIDA",AU5)))</formula>
    </cfRule>
    <cfRule type="containsText" dxfId="16" priority="27" stopIfTrue="1" operator="containsText" text="PENDIENTE">
      <formula>NOT(ISERROR(SEARCH("PENDIENTE",AU5)))</formula>
    </cfRule>
  </conditionalFormatting>
  <conditionalFormatting sqref="AV5 BG5:BG6">
    <cfRule type="containsText" dxfId="15" priority="21" operator="containsText" text="Abierto">
      <formula>NOT(ISERROR(SEARCH("Abierto",AV5)))</formula>
    </cfRule>
    <cfRule type="containsText" dxfId="14" priority="20" operator="containsText" text="cerrado">
      <formula>NOT(ISERROR(SEARCH("cerrado",AV5)))</formula>
    </cfRule>
    <cfRule type="containsText" dxfId="13"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12" priority="17" stopIfTrue="1" operator="containsText" text="INCUMPLIDA">
      <formula>NOT(ISERROR(SEARCH("INCUMPLIDA",BE5)))</formula>
    </cfRule>
    <cfRule type="containsText" dxfId="11" priority="16" stopIfTrue="1" operator="containsText" text="CUMPLIDA">
      <formula>NOT(ISERROR(SEARCH("CUMPLIDA",BE5)))</formula>
    </cfRule>
    <cfRule type="containsText" dxfId="10" priority="15" stopIfTrue="1" operator="containsText" text="INCUMPLIDA">
      <formula>NOT(ISERROR(SEARCH("INCUMPLIDA",BE5)))</formula>
    </cfRule>
    <cfRule type="containsText" dxfId="9" priority="14" stopIfTrue="1" operator="containsText" text="PENDIENTE">
      <formula>NOT(ISERROR(SEARCH("PENDIENTE",BE5)))</formula>
    </cfRule>
  </conditionalFormatting>
  <conditionalFormatting sqref="BE5:BE6">
    <cfRule type="containsText" dxfId="8" priority="18" stopIfTrue="1" operator="containsText" text="CUMPLIDA">
      <formula>NOT(ISERROR(SEARCH("CUMPLIDA",BE5)))</formula>
    </cfRule>
  </conditionalFormatting>
  <conditionalFormatting sqref="BE6">
    <cfRule type="containsText" dxfId="7" priority="102" stopIfTrue="1" operator="containsText" text="PENDIENTE">
      <formula>NOT(ISERROR(SEARCH("PENDIENTE",BE6)))</formula>
    </cfRule>
    <cfRule type="containsText" dxfId="6" priority="103" stopIfTrue="1" operator="containsText" text="INCUMPLIDA">
      <formula>NOT(ISERROR(SEARCH("INCUMPLIDA",BE6)))</formula>
    </cfRule>
  </conditionalFormatting>
  <conditionalFormatting sqref="BG31:BG46">
    <cfRule type="containsText" dxfId="5" priority="37" operator="containsText" text="cerrada">
      <formula>NOT(ISERROR(SEARCH("cerrada",BG31)))</formula>
    </cfRule>
    <cfRule type="containsText" dxfId="4" priority="38" operator="containsText" text="cerrado">
      <formula>NOT(ISERROR(SEARCH("cerrado",BG31)))</formula>
    </cfRule>
    <cfRule type="containsText" dxfId="3" priority="39" operator="containsText" text="Abierto">
      <formula>NOT(ISERROR(SEARCH("Abierto",BG31)))</formula>
    </cfRule>
  </conditionalFormatting>
  <conditionalFormatting sqref="BG97:BG98">
    <cfRule type="containsText" dxfId="2" priority="56" operator="containsText" text="cerrada">
      <formula>NOT(ISERROR(SEARCH("cerrada",BG97)))</formula>
    </cfRule>
    <cfRule type="containsText" dxfId="1" priority="57" operator="containsText" text="cerrado">
      <formula>NOT(ISERROR(SEARCH("cerrado",BG97)))</formula>
    </cfRule>
    <cfRule type="containsText" dxfId="0"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4" ma:contentTypeDescription="Crear nuevo documento." ma:contentTypeScope="" ma:versionID="654eea2393a8028996dbb59e115c3d82">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30acea77bcdae9615a1703b94ffc5db0"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A80718-761D-4833-BFA6-B37809CDC25B}">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6BBD9785-60E3-453A-AE64-D7D133E6AD46}">
  <ds:schemaRefs>
    <ds:schemaRef ds:uri="http://schemas.microsoft.com/sharepoint/v3/contenttype/forms"/>
  </ds:schemaRefs>
</ds:datastoreItem>
</file>

<file path=customXml/itemProps3.xml><?xml version="1.0" encoding="utf-8"?>
<ds:datastoreItem xmlns:ds="http://schemas.openxmlformats.org/officeDocument/2006/customXml" ds:itemID="{79EE2653-B443-49D6-8764-95C942816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 2</vt:lpstr>
      <vt:lpstr>Resultados seguimiento</vt:lpstr>
      <vt:lpstr>Hoja1</vt:lpstr>
      <vt:lpstr>Comunicaciones</vt:lpstr>
      <vt:lpstr>O. CI Disciplinario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Camilo Emanuel Salgado Gil</cp:lastModifiedBy>
  <cp:revision/>
  <dcterms:created xsi:type="dcterms:W3CDTF">2019-01-04T19:58:30Z</dcterms:created>
  <dcterms:modified xsi:type="dcterms:W3CDTF">2026-08-13T18:31:00Z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