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29.9.200.29\Control Interno\1. SHARE POINT\ARCHIVOS 2024\4. Enfoque hacia la prevención\Seguimiento planes de mejora\4. Archivo Distrital\IV Trimestre\1. Reporte OCI\"/>
    </mc:Choice>
  </mc:AlternateContent>
  <xr:revisionPtr revIDLastSave="0" documentId="13_ncr:1_{1D84D4D5-2C23-4500-863D-9B64630F9B6C}" xr6:coauthVersionLast="47" xr6:coauthVersionMax="47" xr10:uidLastSave="{00000000-0000-0000-0000-000000000000}"/>
  <bookViews>
    <workbookView xWindow="-120" yWindow="-120" windowWidth="20730" windowHeight="11040" tabRatio="437" firstSheet="1" activeTab="3" xr2:uid="{00000000-000D-0000-FFFF-FFFF00000000}"/>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Seguimiento!$A$3:$BG$36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27" l="1"/>
  <c r="AJ10" i="10" l="1"/>
  <c r="AJ9" i="10"/>
  <c r="AJ22" i="10"/>
  <c r="AK22" i="10" s="1"/>
  <c r="T36" i="10" l="1"/>
  <c r="U36" i="10" s="1"/>
  <c r="V36" i="10" s="1"/>
  <c r="T35" i="10"/>
  <c r="U35" i="10" s="1"/>
  <c r="T34" i="10"/>
  <c r="U34" i="10" s="1"/>
  <c r="T33" i="10"/>
  <c r="U33" i="10" s="1"/>
  <c r="V33" i="10" s="1"/>
  <c r="T32" i="10"/>
  <c r="U32" i="10" s="1"/>
  <c r="V32" i="10" s="1"/>
  <c r="T31" i="10"/>
  <c r="U31" i="10" s="1"/>
  <c r="T30" i="10"/>
  <c r="U30" i="10" s="1"/>
  <c r="V30" i="10" s="1"/>
  <c r="T29" i="10"/>
  <c r="U29" i="10" s="1"/>
  <c r="V29" i="10" s="1"/>
  <c r="T28" i="10"/>
  <c r="U28" i="10" s="1"/>
  <c r="Y28" i="10" s="1"/>
  <c r="T27" i="10"/>
  <c r="U27" i="10" s="1"/>
  <c r="T26" i="10"/>
  <c r="U26" i="10" s="1"/>
  <c r="T25" i="10"/>
  <c r="U25" i="10" s="1"/>
  <c r="V25" i="10" s="1"/>
  <c r="T24" i="10"/>
  <c r="U24" i="10" s="1"/>
  <c r="Y24" i="10" s="1"/>
  <c r="T23" i="10"/>
  <c r="U23" i="10" s="1"/>
  <c r="V23" i="10" s="1"/>
  <c r="T21" i="10"/>
  <c r="U21" i="10" s="1"/>
  <c r="V21" i="10" s="1"/>
  <c r="T20" i="10"/>
  <c r="U20" i="10" s="1"/>
  <c r="V20" i="10" s="1"/>
  <c r="T19" i="10"/>
  <c r="U19" i="10" s="1"/>
  <c r="Y19" i="10" s="1"/>
  <c r="T18" i="10"/>
  <c r="U18" i="10" s="1"/>
  <c r="T17" i="10"/>
  <c r="U17" i="10" s="1"/>
  <c r="T16" i="10"/>
  <c r="U16" i="10" s="1"/>
  <c r="V16" i="10" s="1"/>
  <c r="T15" i="10"/>
  <c r="U15" i="10" s="1"/>
  <c r="V15" i="10" s="1"/>
  <c r="T14" i="10"/>
  <c r="U14" i="10" s="1"/>
  <c r="T13" i="10"/>
  <c r="U13" i="10" s="1"/>
  <c r="V13" i="10" s="1"/>
  <c r="T12" i="10"/>
  <c r="U12" i="10" s="1"/>
  <c r="V12" i="10" s="1"/>
  <c r="T11" i="10"/>
  <c r="U11" i="10" s="1"/>
  <c r="V11" i="10" s="1"/>
  <c r="T5" i="10"/>
  <c r="U5" i="10" s="1"/>
  <c r="V5" i="10" s="1"/>
  <c r="T4" i="10"/>
  <c r="U4" i="10" s="1"/>
  <c r="V4" i="10" s="1"/>
  <c r="V35" i="10" l="1"/>
  <c r="Y35" i="10"/>
  <c r="Y12" i="10"/>
  <c r="Y23" i="10"/>
  <c r="Y25" i="10"/>
  <c r="Y21" i="10"/>
  <c r="Y33" i="10"/>
  <c r="Y36" i="10"/>
  <c r="Y11" i="10"/>
  <c r="Y4" i="10"/>
  <c r="Y5" i="10"/>
  <c r="Y34" i="10"/>
  <c r="V34" i="10"/>
  <c r="Y32" i="10"/>
  <c r="Y31" i="10"/>
  <c r="V31" i="10"/>
  <c r="Y30" i="10"/>
  <c r="Y29" i="10"/>
  <c r="V28" i="10"/>
  <c r="V27" i="10"/>
  <c r="Y27" i="10"/>
  <c r="Y26" i="10"/>
  <c r="V26" i="10"/>
  <c r="Y14" i="10"/>
  <c r="V14" i="10"/>
  <c r="V24" i="10"/>
  <c r="Y20" i="10"/>
  <c r="V19" i="10"/>
  <c r="V18" i="10"/>
  <c r="Y18" i="10"/>
  <c r="Y17" i="10"/>
  <c r="V17" i="10"/>
  <c r="Y16" i="10"/>
  <c r="Y15" i="10"/>
  <c r="Y13" i="10"/>
  <c r="AJ34" i="10" l="1"/>
  <c r="AK34" i="10" s="1"/>
  <c r="AJ31" i="10"/>
  <c r="AK31" i="10" s="1"/>
  <c r="AJ32" i="10"/>
  <c r="AK32" i="10" s="1"/>
  <c r="AJ29" i="10"/>
  <c r="AK29" i="10" s="1"/>
  <c r="AJ30" i="10"/>
  <c r="AK30" i="10" s="1"/>
  <c r="AJ28" i="10"/>
  <c r="AK28" i="10" s="1"/>
  <c r="AJ27" i="10"/>
  <c r="AK27" i="10" s="1"/>
  <c r="AJ26" i="10"/>
  <c r="AK26" i="10" s="1"/>
  <c r="AJ24" i="10"/>
  <c r="AK24" i="10" s="1"/>
  <c r="AJ20" i="10"/>
  <c r="AK20" i="10" s="1"/>
  <c r="AJ19" i="10"/>
  <c r="K10" i="27"/>
  <c r="AJ36" i="10" l="1"/>
  <c r="AK36" i="10" s="1"/>
  <c r="AJ35" i="10"/>
  <c r="AK35" i="10" s="1"/>
  <c r="AJ33" i="10"/>
  <c r="AK33" i="10" s="1"/>
  <c r="AJ25" i="10"/>
  <c r="AK25" i="10" s="1"/>
  <c r="AJ23" i="10"/>
  <c r="AK23" i="10" s="1"/>
  <c r="AJ21" i="10"/>
  <c r="AK21" i="10" s="1"/>
  <c r="AJ14" i="10"/>
  <c r="AK14" i="10" s="1"/>
  <c r="AJ5" i="10"/>
  <c r="AK5" i="10" s="1"/>
  <c r="AJ4" i="10"/>
  <c r="AK4" i="10" s="1"/>
  <c r="AJ18" i="10" l="1"/>
  <c r="AJ17" i="10"/>
  <c r="AJ16" i="10"/>
  <c r="AJ15" i="10"/>
  <c r="AJ12" i="10"/>
  <c r="AJ13" i="10"/>
  <c r="AJ11" i="10"/>
  <c r="T22" i="10"/>
  <c r="U22" i="10" s="1"/>
  <c r="T10" i="10"/>
  <c r="U10" i="10" s="1"/>
  <c r="T9" i="10"/>
  <c r="U9" i="10" s="1"/>
  <c r="U8" i="10"/>
  <c r="U7" i="10"/>
  <c r="U6" i="10"/>
  <c r="N10" i="27"/>
  <c r="G10" i="27"/>
  <c r="M10" i="27"/>
  <c r="M11" i="27" s="1"/>
  <c r="J10" i="27"/>
  <c r="I10" i="27"/>
  <c r="H10" i="27"/>
  <c r="F10" i="27"/>
  <c r="E10" i="27"/>
  <c r="D6" i="28"/>
  <c r="E6" i="28"/>
  <c r="D7" i="28"/>
  <c r="E7" i="28"/>
  <c r="E5" i="28"/>
  <c r="D5" i="28"/>
  <c r="AG6" i="22"/>
  <c r="AH6" i="22" s="1"/>
  <c r="BB5" i="22"/>
  <c r="AZ5" i="22"/>
  <c r="BA5" i="22"/>
  <c r="BE5" i="22"/>
  <c r="AR5" i="22"/>
  <c r="AP5" i="22"/>
  <c r="AQ5" i="22" s="1"/>
  <c r="AU5" i="22" s="1"/>
  <c r="AG5" i="22"/>
  <c r="AH5" i="22" s="1"/>
  <c r="AG6" i="20"/>
  <c r="AH6" i="20"/>
  <c r="AL6" i="20" s="1"/>
  <c r="BG6" i="20" s="1"/>
  <c r="BB5" i="20"/>
  <c r="AZ5" i="20"/>
  <c r="BA5" i="20" s="1"/>
  <c r="BE5" i="20" s="1"/>
  <c r="AR5" i="20"/>
  <c r="AP5" i="20"/>
  <c r="AQ5" i="20" s="1"/>
  <c r="AU5" i="20" s="1"/>
  <c r="AG5" i="20"/>
  <c r="AH5" i="20" s="1"/>
  <c r="AI5" i="20" s="1"/>
  <c r="K11" i="27" l="1"/>
  <c r="L11" i="27"/>
  <c r="J11" i="27"/>
  <c r="Y8" i="10"/>
  <c r="Y7" i="10"/>
  <c r="F11" i="27"/>
  <c r="I11" i="27"/>
  <c r="AI6" i="22"/>
  <c r="AL6" i="22"/>
  <c r="BG6" i="22" s="1"/>
  <c r="AI5" i="22"/>
  <c r="AL5" i="22"/>
  <c r="BG5" i="22" s="1"/>
  <c r="H11" i="27"/>
  <c r="AL5" i="20"/>
  <c r="BG5" i="20" s="1"/>
  <c r="AI6" i="20"/>
  <c r="N11"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Sandra Patricia Henao Reyes</author>
  </authors>
  <commentList>
    <comment ref="P4" authorId="0" shapeId="0" xr:uid="{00000000-0006-0000-0100-000001000000}">
      <text>
        <r>
          <rPr>
            <b/>
            <sz val="9"/>
            <color indexed="81"/>
            <rFont val="Tahoma"/>
            <family val="2"/>
          </rPr>
          <t>Manuela Hernandez:</t>
        </r>
        <r>
          <rPr>
            <sz val="9"/>
            <color indexed="81"/>
            <rFont val="Tahoma"/>
            <family val="2"/>
          </rPr>
          <t xml:space="preserve">
Se aprobó prórroga mediante memorando n°3-2024-1917 del 12/11/2024. </t>
        </r>
      </text>
    </comment>
    <comment ref="P5" authorId="0" shapeId="0" xr:uid="{00000000-0006-0000-0100-000002000000}">
      <text>
        <r>
          <rPr>
            <b/>
            <sz val="9"/>
            <color indexed="81"/>
            <rFont val="Tahoma"/>
            <family val="2"/>
          </rPr>
          <t>Manuela Hernandez:</t>
        </r>
        <r>
          <rPr>
            <sz val="9"/>
            <color indexed="81"/>
            <rFont val="Tahoma"/>
            <family val="2"/>
          </rPr>
          <t xml:space="preserve">
Se aprobó prórroga mediante memorando n°3-2024-1917 del 12/11/2024. </t>
        </r>
      </text>
    </comment>
    <comment ref="H6" authorId="0" shapeId="0" xr:uid="{00000000-0006-0000-0100-000003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9" authorId="0" shapeId="0" xr:uid="{00000000-0006-0000-0100-000004000000}">
      <text>
        <r>
          <rPr>
            <sz val="9"/>
            <color indexed="81"/>
            <rFont val="Tahoma"/>
            <family val="2"/>
          </rPr>
          <t>Se aprobó prórroga mediante memorando 3-2024-1441 del 15/08/2024</t>
        </r>
      </text>
    </comment>
    <comment ref="H10" authorId="0" shapeId="0" xr:uid="{00000000-0006-0000-0100-000005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10" authorId="0" shapeId="0" xr:uid="{00000000-0006-0000-0100-000006000000}">
      <text>
        <r>
          <rPr>
            <sz val="9"/>
            <color indexed="81"/>
            <rFont val="Tahoma"/>
            <family val="2"/>
          </rPr>
          <t xml:space="preserve">Se aprobó segunda prórroga mediante memorando n°3-2024-1541 del 04/09/2024. 
</t>
        </r>
      </text>
    </comment>
    <comment ref="P11" authorId="0" shapeId="0" xr:uid="{00000000-0006-0000-0100-000007000000}">
      <text>
        <r>
          <rPr>
            <sz val="9"/>
            <color indexed="81"/>
            <rFont val="Tahoma"/>
            <family val="2"/>
          </rPr>
          <t xml:space="preserve">Se aprobó segunda prórroga mediante memorando n°3-2024-1541 del 04/09/2024. 
</t>
        </r>
      </text>
    </comment>
    <comment ref="P12" authorId="0" shapeId="0" xr:uid="{00000000-0006-0000-0100-000008000000}">
      <text>
        <r>
          <rPr>
            <sz val="9"/>
            <color indexed="81"/>
            <rFont val="Tahoma"/>
            <family val="2"/>
          </rPr>
          <t xml:space="preserve">Se aprobó segunda prórroga mediante memorando n°3-2024-1541 del 04/09/2024. 
</t>
        </r>
      </text>
    </comment>
    <comment ref="P13" authorId="0" shapeId="0" xr:uid="{00000000-0006-0000-0100-000009000000}">
      <text>
        <r>
          <rPr>
            <sz val="9"/>
            <color indexed="81"/>
            <rFont val="Tahoma"/>
            <family val="2"/>
          </rPr>
          <t xml:space="preserve">Se aprobó segunda prórroga mediante memorando n°3-2024-1541 del 04/09/2024. 
</t>
        </r>
      </text>
    </comment>
    <comment ref="P15" authorId="0" shapeId="0" xr:uid="{00000000-0006-0000-0100-00000A00000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P16" authorId="0" shapeId="0" xr:uid="{00000000-0006-0000-0100-00000B00000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N17" authorId="1" shapeId="0" xr:uid="{00000000-0006-0000-0100-00000C000000}">
      <text>
        <r>
          <rPr>
            <b/>
            <sz val="9"/>
            <color indexed="81"/>
            <rFont val="Tahoma"/>
            <family val="2"/>
          </rPr>
          <t>Sandra Patricia Henao Reyes:</t>
        </r>
        <r>
          <rPr>
            <sz val="9"/>
            <color indexed="81"/>
            <rFont val="Tahoma"/>
            <family val="2"/>
          </rPr>
          <t xml:space="preserve">
</t>
        </r>
      </text>
    </comment>
    <comment ref="O17" authorId="1" shapeId="0" xr:uid="{00000000-0006-0000-0100-00000D000000}">
      <text>
        <r>
          <rPr>
            <b/>
            <sz val="9"/>
            <color indexed="81"/>
            <rFont val="Tahoma"/>
            <family val="2"/>
          </rPr>
          <t>Sandra Patricia Henao Reyes:</t>
        </r>
        <r>
          <rPr>
            <sz val="9"/>
            <color indexed="81"/>
            <rFont val="Tahoma"/>
            <family val="2"/>
          </rPr>
          <t xml:space="preserve">
Se determina esta fecha, </t>
        </r>
      </text>
    </comment>
    <comment ref="P18" authorId="0" shapeId="0" xr:uid="{00000000-0006-0000-0100-00000E000000}">
      <text>
        <r>
          <rPr>
            <b/>
            <sz val="9"/>
            <color indexed="81"/>
            <rFont val="Tahoma"/>
            <family val="2"/>
          </rPr>
          <t>Manuela Hernandez:</t>
        </r>
        <r>
          <rPr>
            <sz val="9"/>
            <color indexed="81"/>
            <rFont val="Tahoma"/>
            <family val="2"/>
          </rPr>
          <t xml:space="preserve">
Se aprobó prórroga mediante memorando n°3-2024-990 del 05/06/2024. 
</t>
        </r>
      </text>
    </comment>
    <comment ref="P19" authorId="0" shapeId="0" xr:uid="{00000000-0006-0000-0100-00000F000000}">
      <text>
        <r>
          <rPr>
            <sz val="9"/>
            <color indexed="81"/>
            <rFont val="Tahoma"/>
            <family val="2"/>
          </rPr>
          <t xml:space="preserve">Se aprobó prórroga mediante memorando n°3-2024-1541 del 04/09/2024. </t>
        </r>
      </text>
    </comment>
    <comment ref="P21" authorId="0" shapeId="0" xr:uid="{00000000-0006-0000-0100-000010000000}">
      <text>
        <r>
          <rPr>
            <b/>
            <sz val="9"/>
            <color indexed="81"/>
            <rFont val="Tahoma"/>
            <family val="2"/>
          </rPr>
          <t>Manuela Hernandez:</t>
        </r>
        <r>
          <rPr>
            <sz val="9"/>
            <color indexed="81"/>
            <rFont val="Tahoma"/>
            <family val="2"/>
          </rPr>
          <t xml:space="preserve">
Se aprobó prórroga mediante memorando n°3-2024-1917 del 12/11/2024. </t>
        </r>
      </text>
    </comment>
    <comment ref="P23" authorId="0" shapeId="0" xr:uid="{00000000-0006-0000-0100-000011000000}">
      <text>
        <r>
          <rPr>
            <b/>
            <sz val="9"/>
            <color indexed="81"/>
            <rFont val="Tahoma"/>
            <family val="2"/>
          </rPr>
          <t>Manuela Hernandez:</t>
        </r>
        <r>
          <rPr>
            <sz val="9"/>
            <color indexed="81"/>
            <rFont val="Tahoma"/>
            <family val="2"/>
          </rPr>
          <t xml:space="preserve">
Se aprobó tercera prórroga mediante memorando n°3-2024-1917 del 12/11/2024. 
Se aprobó segunda prórroga mediante memorando n°3-2024-990 del 05/06/2024. 
Se aprobó prórroga  mediante memorando n°3-2024-796 del 02/05/2024</t>
        </r>
      </text>
    </comment>
    <comment ref="P24" authorId="0" shapeId="0" xr:uid="{00000000-0006-0000-0100-000012000000}">
      <text>
        <r>
          <rPr>
            <sz val="9"/>
            <color indexed="81"/>
            <rFont val="Tahoma"/>
            <family val="2"/>
          </rPr>
          <t xml:space="preserve">Se aprobó prórroga mediante memorando n°3-2024-1541 del 04/09/2024. </t>
        </r>
      </text>
    </comment>
    <comment ref="P26" authorId="0" shapeId="0" xr:uid="{00000000-0006-0000-0100-000013000000}">
      <text>
        <r>
          <rPr>
            <sz val="9"/>
            <color indexed="81"/>
            <rFont val="Tahoma"/>
            <family val="2"/>
          </rPr>
          <t xml:space="preserve">Se aprobó prórroga mediante memorando n°3-2024-1541 del 04/09/2024. </t>
        </r>
      </text>
    </comment>
    <comment ref="P27" authorId="0" shapeId="0" xr:uid="{00000000-0006-0000-0100-000014000000}">
      <text>
        <r>
          <rPr>
            <sz val="9"/>
            <color indexed="81"/>
            <rFont val="Tahoma"/>
            <family val="2"/>
          </rPr>
          <t xml:space="preserve">Se aprobó prórroga mediante memorando n°3-2024-1541 del 04/09/2024. </t>
        </r>
      </text>
    </comment>
    <comment ref="P28" authorId="0" shapeId="0" xr:uid="{00000000-0006-0000-0100-000015000000}">
      <text>
        <r>
          <rPr>
            <sz val="9"/>
            <color indexed="81"/>
            <rFont val="Tahoma"/>
            <family val="2"/>
          </rPr>
          <t xml:space="preserve">Se aprobó prórroga mediante memorando n°3-2024-1541 del 04/09/2024. </t>
        </r>
      </text>
    </comment>
    <comment ref="G33" authorId="0" shapeId="0" xr:uid="{00000000-0006-0000-0100-00001600000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H33" authorId="0" shapeId="0" xr:uid="{00000000-0006-0000-0100-00001700000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H35" authorId="0" shapeId="0" xr:uid="{00000000-0006-0000-0100-00001800000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I35" authorId="0" shapeId="0" xr:uid="{00000000-0006-0000-0100-00001900000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 ref="P35" authorId="0" shapeId="0" xr:uid="{00000000-0006-0000-0100-00001A000000}">
      <text>
        <r>
          <rPr>
            <b/>
            <sz val="9"/>
            <color indexed="81"/>
            <rFont val="Tahoma"/>
            <family val="2"/>
          </rPr>
          <t>Manuela Hernandez:</t>
        </r>
        <r>
          <rPr>
            <sz val="9"/>
            <color indexed="81"/>
            <rFont val="Tahoma"/>
            <family val="2"/>
          </rPr>
          <t xml:space="preserve">
Se aprobó prórroga mediante memorando n°3-2024-1917 del 12/11/2024. </t>
        </r>
      </text>
    </comment>
    <comment ref="I36" authorId="0" shapeId="0" xr:uid="{00000000-0006-0000-0100-00001B00000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List>
</comments>
</file>

<file path=xl/sharedStrings.xml><?xml version="1.0" encoding="utf-8"?>
<sst xmlns="http://schemas.openxmlformats.org/spreadsheetml/2006/main" count="1142" uniqueCount="400">
  <si>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</si>
  <si>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</si>
  <si>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</si>
  <si>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</si>
  <si>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</si>
  <si>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</si>
  <si>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</si>
  <si>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</si>
  <si>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</si>
  <si>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</si>
  <si>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</si>
  <si>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</si>
  <si>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</si>
  <si>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</si>
  <si>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</si>
  <si>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</si>
  <si>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</si>
  <si>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</si>
  <si>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</si>
  <si>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</si>
  <si>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</si>
  <si>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</si>
  <si>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</si>
  <si>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</si>
  <si>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</si>
  <si>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</si>
  <si>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</si>
  <si>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</si>
  <si>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</si>
  <si>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</si>
  <si>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</si>
  <si>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</si>
  <si>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</si>
  <si>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</si>
  <si>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</si>
  <si>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</si>
  <si>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</si>
  <si>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</si>
  <si>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</si>
  <si>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</si>
  <si>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</si>
  <si>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</si>
  <si>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</si>
  <si>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</si>
  <si>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</si>
  <si>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</si>
  <si>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</si>
  <si>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</si>
  <si>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</si>
  <si>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</si>
  <si>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</si>
  <si>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</si>
  <si>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</si>
  <si>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</si>
  <si>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</si>
  <si>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</si>
  <si>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</si>
  <si>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</si>
  <si>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</si>
  <si>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</si>
  <si>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</si>
  <si>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</si>
  <si>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</si>
  <si>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</si>
  <si>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</si>
  <si>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</si>
  <si>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</si>
  <si>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</si>
  <si>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</si>
  <si>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</si>
  <si>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Seguimiento IV Trimestre</t>
  </si>
  <si>
    <t>Causa(s) del hallazgo</t>
  </si>
  <si>
    <t>Tipo de acción Propuesta</t>
  </si>
  <si>
    <t>Fecha de inicio
(DD-MM-AA)</t>
  </si>
  <si>
    <t>Fecha terminación
(DD-MM-AA)</t>
  </si>
  <si>
    <t>Modifcación 
Fecha terminación
(DD-MM-AA)</t>
  </si>
  <si>
    <t>4.Fecha seguimiento</t>
  </si>
  <si>
    <t>4.Detalle del avance de la acción de mejora</t>
  </si>
  <si>
    <t>4.Actividades realizadas  a la fecha</t>
  </si>
  <si>
    <t>4.Resultado del indicador</t>
  </si>
  <si>
    <t>4. 100% avance en ejecución de la meta</t>
  </si>
  <si>
    <t>4.Alerta</t>
  </si>
  <si>
    <t>4. Analisis - Seguimiento OCI</t>
  </si>
  <si>
    <t>4. Auditor que realizó el seguimiento</t>
  </si>
  <si>
    <t>4.Analisis - Seguimiento OCI4</t>
  </si>
  <si>
    <t>6. Detalle de la fuente
(Este campo solo aplica para los planes de mejoramiento externos)</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</si>
  <si>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</si>
  <si>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</si>
  <si>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</si>
  <si>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</si>
  <si>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</si>
  <si>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5. Elaboración de la memoria descriptiva según requerimientos Acuerdo 04 de 2019 del AGN</t>
  </si>
  <si>
    <t>Memoria descriptiva</t>
  </si>
  <si>
    <t>Correctiva</t>
  </si>
  <si>
    <t>Unidad de Bienes y Servicios</t>
  </si>
  <si>
    <t>Se da cumplimiento a esta accion se anexa evidencia.</t>
  </si>
  <si>
    <t xml:space="preserve">Se cierra, teniendo en cuenta que verificada la carpeta se encontraron las evidencias que contienen la implementación y/o cumplimiento de la acción de mejora planteada. </t>
  </si>
  <si>
    <t>Islena Pineda Rodríguez</t>
  </si>
  <si>
    <t>SI</t>
  </si>
  <si>
    <t>NO</t>
  </si>
  <si>
    <t>Seguimiento OCI</t>
  </si>
  <si>
    <t xml:space="preserve">6. Presentar las TVD al  Comité Institucional de gestión y Desempeño
</t>
  </si>
  <si>
    <t>Acta de aprobación del Comité Institucional de Gestión y Desempeño</t>
  </si>
  <si>
    <t>Se da cumplimiento a esta accion se anexa evidencia de cada uno de los periodos</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</si>
  <si>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</si>
  <si>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</si>
  <si>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</si>
  <si>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</si>
  <si>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Esta accion se podra realizar una vez se convaliden las TVD en el archivo distrital</t>
  </si>
  <si>
    <t xml:space="preserve">EN TERMINO </t>
  </si>
  <si>
    <t>Sigue abierta, teniendo en cuenta que verificada la carpeta no se encontó evidencia alguna y el término para la implementación de la acción no ha vencido.</t>
  </si>
  <si>
    <t xml:space="preserve">EN EJECUCION </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</si>
  <si>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</si>
  <si>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</si>
  <si>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</si>
  <si>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</si>
  <si>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</si>
  <si>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</si>
  <si>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</si>
  <si>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</si>
  <si>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</si>
  <si>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</si>
  <si>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</si>
  <si>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</si>
  <si>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Esta accion deperda exclusivamente de la linea directiva, accion que deberia replantear por sus responsables toda vez que esta actividad no hace parte de la Unidad de Recursos Fsicos.</t>
  </si>
  <si>
    <t xml:space="preserve">ALERTA </t>
  </si>
  <si>
    <t>Se encuentra INCUMPLIDA teniendo en cuenta que verificada la carpeta no se encontó evidencia alguna y el término para la implementación de la acción se encuentra vencido.</t>
  </si>
  <si>
    <t xml:space="preserve">INCUMPLIDA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</si>
  <si>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</si>
  <si>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</si>
  <si>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</si>
  <si>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Contratar el profesional en Conservación  e incluir dentro de las obligaciones del contrato la Implementación del Plan de Conservación Documental </t>
  </si>
  <si>
    <t>Actualización del Banco Terminológico de acuerdo con la actualización de las tablas de Retención Documental y el Modelo de Requisitos de Documentos Electrónicos</t>
  </si>
  <si>
    <t>SECRETARIA GENERAL</t>
  </si>
  <si>
    <t>Esta accion se realizara una vez se actualice las TRD</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</si>
  <si>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</si>
  <si>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</si>
  <si>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</si>
  <si>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</si>
  <si>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</si>
  <si>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</si>
  <si>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</si>
  <si>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</si>
  <si>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</si>
  <si>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</si>
  <si>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</si>
  <si>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</si>
  <si>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Esta accion se cumple ya que esta firma electronica  se cumple a nivel directivo (secretaria y gerencia)</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</si>
  <si>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</si>
  <si>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</si>
  <si>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</si>
  <si>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</si>
  <si>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Esta accion dependera de la contratacion del profesional en conservacion</t>
  </si>
  <si>
    <t>Enviar aprobación el documento del Sistema Integrado de Conservación</t>
  </si>
  <si>
    <t xml:space="preserve">Sistema Integrado de Conservación aprobado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</si>
  <si>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</si>
  <si>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</si>
  <si>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</si>
  <si>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family val="2"/>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</si>
  <si>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</si>
  <si>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</si>
  <si>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</si>
  <si>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Se esta realizando actividades por cada uno de los programas. mientras termina su vigencia.
y se actualiza al tiempo que las tablas de rentencion documental.
Añadiendo que la vigencia del pg donde están incluidos esos programas pues se terminó en el 2024 es decir que ahorita en el 2025 se tiene que actualizar el pgd por lo tanto deben actualizar y volver a replantear la implementación de esos programas</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</si>
  <si>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</si>
  <si>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</si>
  <si>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Elaboración del Inventario Único conforme a las series y subseries documentales de acuerdo con la TRD.
</t>
    </r>
    <r>
      <rPr>
        <b/>
        <sz val="10"/>
        <color rgb="FF000000"/>
        <rFont val="Arial Narrow"/>
        <family val="2"/>
      </rPr>
      <t>NOTA:</t>
    </r>
    <r>
      <rPr>
        <sz val="10"/>
        <color rgb="FF00000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</si>
  <si>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</si>
  <si>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Acción Correctiva</t>
  </si>
  <si>
    <t>Se actualiza al tiempo de las TRD</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</si>
  <si>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</si>
  <si>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</si>
  <si>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</si>
  <si>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</si>
  <si>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Esta accion se realiza una vez actualizada las TRD</t>
  </si>
  <si>
    <t xml:space="preserve">2. Implementar las actividades  del Modelo de Requisitos de Documentos Electrónicos </t>
  </si>
  <si>
    <t>Informe de seguimiento reportando las actividades implementadas</t>
  </si>
  <si>
    <t>Esta accion se cumplio con la implementacion del MOREQ</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</si>
  <si>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</si>
  <si>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</si>
  <si>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</si>
  <si>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</si>
  <si>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Esta accion esta pendiente por realizar</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</si>
  <si>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</si>
  <si>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</si>
  <si>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</si>
  <si>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</si>
  <si>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Esta accion dependera despues de la convalidacion de las TVD</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</si>
  <si>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</si>
  <si>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</si>
  <si>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Contrato de prestación de servicios </t>
  </si>
  <si>
    <t>Esta accionesta pendiente por realizar</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</si>
  <si>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</si>
  <si>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</si>
  <si>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</si>
  <si>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</si>
  <si>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Esta accion esta pendiente por realizar, se actualiza altiempo que las TRD</t>
  </si>
  <si>
    <t>Actualizar la Tabla de Control de Acceso</t>
  </si>
  <si>
    <r>
      <rPr>
        <sz val="10"/>
        <color rgb="FF000000"/>
        <rFont val="Arial Narrow"/>
        <family val="2"/>
      </rPr>
      <t xml:space="preserve">No hay  se tuvo en  cuenta dichos capos en el  momento de la elaboración del documento, por lo tanto, se debe incluir en la Tabla de Control de Acceso los privilegios para editar, leer, organizar, transferir, publicar y copiar.
</t>
    </r>
    <r>
      <rPr>
        <b/>
        <sz val="10"/>
        <color rgb="FF000000"/>
        <rFont val="Arial Narrow"/>
        <family val="2"/>
      </rPr>
      <t>NOTA</t>
    </r>
    <r>
      <rPr>
        <sz val="10"/>
        <color rgb="FF000000"/>
        <rFont val="Arial Narrow"/>
        <family val="2"/>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</si>
  <si>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</si>
  <si>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</si>
  <si>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Equipo OCI</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</si>
  <si>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</si>
  <si>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</si>
  <si>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</si>
  <si>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</si>
  <si>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 xml:space="preserve">Se encuentra en proceso de elaboracion </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</si>
  <si>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</si>
  <si>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</si>
  <si>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</si>
  <si>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</si>
  <si>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</si>
  <si>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</si>
  <si>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</si>
  <si>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Este proceso se encuentra relacionado con la contratacion del profesional desarrollador del SIGA</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</si>
  <si>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</si>
  <si>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</si>
  <si>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</si>
  <si>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</si>
  <si>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Este proceso dependera de la contratacion del Convervador/Restaurador</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</si>
  <si>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</si>
  <si>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</si>
  <si>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</si>
  <si>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</si>
  <si>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</si>
  <si>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para la difusión de la historia laboral</t>
  </si>
  <si>
    <r>
      <t xml:space="preserve">Diseñar la estrategia de difusión de historia </t>
    </r>
    <r>
      <rPr>
        <sz val="10"/>
        <color rgb="FFFF0000"/>
        <rFont val="Arial Narrow"/>
        <family val="2"/>
      </rPr>
      <t>institucional</t>
    </r>
  </si>
  <si>
    <r>
      <t>Documento aprobado por la instancia correspondiente al interior de la Lotería de Bogotá,  que contenga la estrategia de difusión de la historia</t>
    </r>
    <r>
      <rPr>
        <sz val="10"/>
        <color rgb="FFFF0000"/>
        <rFont val="Arial Narrow"/>
        <family val="2"/>
      </rPr>
      <t xml:space="preserve"> institucional</t>
    </r>
  </si>
  <si>
    <t>Estrategia</t>
  </si>
  <si>
    <t>Se dio cumplimiento a esta accion, se anexa evidencia</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</si>
  <si>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</si>
  <si>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</si>
  <si>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</si>
  <si>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</si>
  <si>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</si>
  <si>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r>
      <rPr>
        <sz val="10"/>
        <color rgb="FFFF0000"/>
        <rFont val="Arial Narrow"/>
        <family val="2"/>
      </rPr>
      <t>Implementar</t>
    </r>
    <r>
      <rPr>
        <sz val="10"/>
        <color rgb="FF000000"/>
        <rFont val="Arial Narrow"/>
        <family val="2"/>
      </rPr>
      <t xml:space="preserve"> un protocolo para la gestión documental de los archivos relativos a la violación de los derechos humanos, en donde se definan claramente los lineamientos para el manejo de dichos expedientes al interior de la entidad.</t>
    </r>
  </si>
  <si>
    <t>Protocolo implementado</t>
  </si>
  <si>
    <t>Esta accion se dio cumplimiento el proptocolo de implementacion</t>
  </si>
  <si>
    <t>Socializar el protocolo para la gestión documental de los archivos relativos a la violación de los derechos humanos, a todos los servidores de la entidad.</t>
  </si>
  <si>
    <t>Protocolo socializado</t>
  </si>
  <si>
    <t>Esta accion se dio cumplimiento el proptocolo de socializacion</t>
  </si>
  <si>
    <t>La acción de mejora se encuentra INCUMPLIDA; mediante memorando n°3-2024-1837 del 8/10/2024 cierre de la acción; la cual no fue aprobada por la OCI, ya que, la evidencia no subsanó en su totalidad la causa del hallazgo.
Por ende, únicamente se aprobó el ajuste en la unidad de medida; comunicado mediante memorando n°3-2024-1917 del 12/11/2024.</t>
  </si>
  <si>
    <t>Criterios efectividad</t>
  </si>
  <si>
    <t>2. ¿Se ha materializado algún riesgo en relación con las acciones propuestas en el Plan de Mejora?</t>
  </si>
  <si>
    <t>TABLA RESUMEN ESTADO PLANES DE MEJORAMIENTO</t>
  </si>
  <si>
    <t>ÁREA AFECTADA</t>
  </si>
  <si>
    <t>ORIGEN</t>
  </si>
  <si>
    <t>N° OBSERVACIONES</t>
  </si>
  <si>
    <t>N° OBSERVACIONES CERRADAS</t>
  </si>
  <si>
    <t>N° ACCIONES</t>
  </si>
  <si>
    <t>ACCIONES CERRADAS A 31/12/2023</t>
  </si>
  <si>
    <t>ACCIONES CERRADAS I TRIMESTRE 2024</t>
  </si>
  <si>
    <t>ACCIONES CERRADAS II TRIMESTRE 2024</t>
  </si>
  <si>
    <t>ACCIONES CERRADAS III TRIMESTRE 2024</t>
  </si>
  <si>
    <t>ACCIONES INCUMPLIDAS</t>
  </si>
  <si>
    <t xml:space="preserve"> EN EJECUCIÓN</t>
  </si>
  <si>
    <t>UNIDAD DE BIENES Y SERVICIOS</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</si>
  <si>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</si>
  <si>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</si>
  <si>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</si>
  <si>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</si>
  <si>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</si>
  <si>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</si>
  <si>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</si>
  <si>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</si>
  <si>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</si>
  <si>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</si>
  <si>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</si>
  <si>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</si>
  <si>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</si>
  <si>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</si>
  <si>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</si>
  <si>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</si>
  <si>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</si>
  <si>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</si>
  <si>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</si>
  <si>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</si>
  <si>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</si>
  <si>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</si>
  <si>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</si>
  <si>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</si>
  <si>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</si>
  <si>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</si>
  <si>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</si>
  <si>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</si>
  <si>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</si>
  <si>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</si>
  <si>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</si>
  <si>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</si>
  <si>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</si>
  <si>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</si>
  <si>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</si>
  <si>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</si>
  <si>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</si>
  <si>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</si>
  <si>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</si>
  <si>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</si>
  <si>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</si>
  <si>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</si>
  <si>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</si>
  <si>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</si>
  <si>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</si>
  <si>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</si>
  <si>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</si>
  <si>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</si>
  <si>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</si>
  <si>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</si>
  <si>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</si>
  <si>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</si>
  <si>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</si>
  <si>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</si>
  <si>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</si>
  <si>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</si>
  <si>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</si>
  <si>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</si>
  <si>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</si>
  <si>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</si>
  <si>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</si>
  <si>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</si>
  <si>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</si>
  <si>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</si>
  <si>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</si>
  <si>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</si>
  <si>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</si>
  <si>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</si>
  <si>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</si>
  <si>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</si>
  <si>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</si>
  <si>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</si>
  <si>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</si>
  <si>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</si>
  <si>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</si>
  <si>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</si>
  <si>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</si>
  <si>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</si>
  <si>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</si>
  <si>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</si>
  <si>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</si>
  <si>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</si>
  <si>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</si>
  <si>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</si>
  <si>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</si>
  <si>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</si>
  <si>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</si>
  <si>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</si>
  <si>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</si>
  <si>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</si>
  <si>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</si>
  <si>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</si>
  <si>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</si>
  <si>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</si>
  <si>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</si>
  <si>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</si>
  <si>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</si>
  <si>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</si>
  <si>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</si>
  <si>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</si>
  <si>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</si>
  <si>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</si>
  <si>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</si>
  <si>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</si>
  <si>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</si>
  <si>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</si>
  <si>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</si>
  <si>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</si>
  <si>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</si>
  <si>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</si>
  <si>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</si>
  <si>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</si>
  <si>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</si>
  <si>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</si>
  <si>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</si>
  <si>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</si>
  <si>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</si>
  <si>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</si>
  <si>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</si>
  <si>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</si>
  <si>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</si>
  <si>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</si>
  <si>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</si>
  <si>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</si>
  <si>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</si>
  <si>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</si>
  <si>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</si>
  <si>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</si>
  <si>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</si>
  <si>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</si>
  <si>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</si>
  <si>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</si>
  <si>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</si>
  <si>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</si>
  <si>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</si>
  <si>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</si>
  <si>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</si>
  <si>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</si>
  <si>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</si>
  <si>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</si>
  <si>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</si>
  <si>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 xml:space="preserve">La acción de mejora se cierra; mediante memorando n°3-2024-1837 del 8/10/2024 remitió Tabla de Control de Acceso actualizado, por tanto, la OCI determinó el cumplimiento de la acción de mejora.
El resultado fue comunicado mediante memorando n°3-2024-1917 del 12/11/2024. </t>
  </si>
  <si>
    <t xml:space="preserve">La acción de mejora se cierra; mediante memorando n°3-2024-1837 del 8/10/2024 remitió contrato celebrado con proveedor para implementación de firma electrónica en el nivel directivo y pantallazos de las comunicaciones con la firma, por tanto, la OCI determinó el cumplimiento de la acción de mejora.
El resultado fue comunicado mediante memorando n°3-2024-1917 del 12/11/2024. </t>
  </si>
  <si>
    <t>ACCIONES CERRADAS IV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</si>
</sst>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d/mm/yy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b/>
      <sz val="9"/>
      <color indexed="81"/>
      <name val="Tahoma"/>
      <family val="2"/>
    </font>
    <font>
      <sz val="9"/>
      <color indexed="81"/>
      <name val="Tahoma"/>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sz val="10"/>
      <color theme="0"/>
      <name val="Arial Narrow"/>
      <family val="2"/>
    </font>
    <font>
      <sz val="10"/>
      <color rgb="FF000000"/>
      <name val="Arial Narrow"/>
      <family val="2"/>
    </font>
    <font>
      <sz val="10"/>
      <name val="Arial Narrow"/>
      <family val="2"/>
    </font>
  </fonts>
  <fills count="29">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EE5612"/>
        <bgColor indexed="64"/>
      </patternFill>
    </fill>
    <fill>
      <patternFill patternType="solid">
        <fgColor rgb="FFFFFFFF"/>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59">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1" fillId="17" borderId="2"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29" fillId="16" borderId="2"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center" vertical="top" wrapText="1"/>
    </xf>
    <xf numFmtId="0" fontId="42" fillId="18" borderId="1" xfId="0" applyFont="1" applyFill="1" applyBorder="1" applyAlignment="1">
      <alignment horizontal="justify" vertical="top"/>
    </xf>
    <xf numFmtId="0" fontId="42" fillId="0" borderId="1" xfId="0" applyFont="1" applyBorder="1" applyAlignment="1">
      <alignment horizontal="justify" vertical="top"/>
    </xf>
    <xf numFmtId="0" fontId="42" fillId="0" borderId="1" xfId="0" applyFont="1" applyBorder="1" applyAlignment="1">
      <alignment horizontal="center" vertical="center"/>
    </xf>
    <xf numFmtId="0" fontId="29" fillId="0" borderId="1"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65" fontId="42" fillId="0" borderId="1" xfId="2" applyNumberFormat="1" applyFont="1" applyBorder="1" applyAlignment="1" applyProtection="1">
      <alignment horizontal="center" vertical="center"/>
      <protection locked="0"/>
    </xf>
    <xf numFmtId="165" fontId="43" fillId="14" borderId="1" xfId="2" applyNumberFormat="1" applyFont="1" applyFill="1" applyBorder="1" applyAlignment="1" applyProtection="1">
      <alignment horizontal="center" vertical="center"/>
      <protection locked="0"/>
    </xf>
    <xf numFmtId="0" fontId="42" fillId="18" borderId="1" xfId="0" applyFont="1" applyFill="1" applyBorder="1" applyAlignment="1">
      <alignment horizontal="justify" vertical="top" wrapText="1"/>
    </xf>
    <xf numFmtId="0" fontId="42" fillId="0" borderId="1" xfId="0" applyFont="1" applyBorder="1" applyAlignment="1">
      <alignment horizontal="center" vertical="center" wrapText="1"/>
    </xf>
    <xf numFmtId="14" fontId="43" fillId="0" borderId="1" xfId="0" applyNumberFormat="1" applyFont="1" applyBorder="1" applyAlignment="1">
      <alignment horizontal="center" vertical="center"/>
    </xf>
    <xf numFmtId="0" fontId="29" fillId="16" borderId="1" xfId="0" applyFont="1" applyFill="1" applyBorder="1" applyAlignment="1">
      <alignment horizontal="center" vertical="center" wrapText="1"/>
    </xf>
    <xf numFmtId="0" fontId="42" fillId="0" borderId="1" xfId="0" applyFont="1" applyBorder="1" applyAlignment="1">
      <alignment vertical="top" wrapText="1"/>
    </xf>
    <xf numFmtId="0" fontId="42" fillId="0" borderId="1" xfId="2" applyFont="1" applyBorder="1" applyAlignment="1" applyProtection="1">
      <alignment horizontal="center" vertical="center"/>
      <protection locked="0"/>
    </xf>
    <xf numFmtId="0" fontId="43" fillId="0" borderId="1" xfId="2" applyFont="1" applyBorder="1" applyAlignment="1" applyProtection="1">
      <alignment horizontal="center" vertical="center"/>
      <protection locked="0"/>
    </xf>
    <xf numFmtId="0" fontId="42" fillId="16" borderId="1" xfId="0" applyFont="1" applyFill="1" applyBorder="1" applyAlignment="1">
      <alignment horizontal="justify" vertical="top" wrapText="1"/>
    </xf>
    <xf numFmtId="0" fontId="41" fillId="0" borderId="2" xfId="0"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2" fillId="0" borderId="2" xfId="0" applyFont="1" applyBorder="1" applyAlignment="1">
      <alignment vertical="top" wrapText="1"/>
    </xf>
    <xf numFmtId="0" fontId="42" fillId="0" borderId="1" xfId="0" applyFont="1" applyBorder="1" applyAlignment="1">
      <alignment horizontal="justify" vertical="top" wrapText="1"/>
    </xf>
    <xf numFmtId="14" fontId="42" fillId="0" borderId="1" xfId="2" applyNumberFormat="1" applyFont="1" applyBorder="1" applyAlignment="1" applyProtection="1">
      <alignment horizontal="center" vertical="center"/>
      <protection locked="0"/>
    </xf>
    <xf numFmtId="0" fontId="42" fillId="0" borderId="2" xfId="0" applyFont="1" applyBorder="1" applyAlignment="1" applyProtection="1">
      <alignment vertical="center" wrapText="1"/>
      <protection locked="0"/>
    </xf>
    <xf numFmtId="0" fontId="42" fillId="0" borderId="1" xfId="0" applyFont="1" applyBorder="1" applyAlignment="1" applyProtection="1">
      <alignment horizontal="left" vertical="top" wrapText="1"/>
      <protection locked="0"/>
    </xf>
    <xf numFmtId="0" fontId="42" fillId="0" borderId="1" xfId="2" applyFont="1" applyBorder="1" applyAlignment="1" applyProtection="1">
      <alignment vertical="center" wrapText="1"/>
      <protection locked="0"/>
    </xf>
    <xf numFmtId="0" fontId="42" fillId="0" borderId="1" xfId="2" applyFont="1" applyBorder="1" applyAlignment="1" applyProtection="1">
      <alignment horizontal="justify" vertical="top" wrapText="1"/>
      <protection locked="0"/>
    </xf>
    <xf numFmtId="0" fontId="42" fillId="0" borderId="2" xfId="2" applyFont="1" applyBorder="1" applyAlignment="1" applyProtection="1">
      <alignment vertical="center" wrapText="1"/>
      <protection locked="0"/>
    </xf>
    <xf numFmtId="14" fontId="42" fillId="0" borderId="5" xfId="0" applyNumberFormat="1" applyFont="1" applyBorder="1" applyAlignment="1">
      <alignment horizontal="center" vertical="center"/>
    </xf>
    <xf numFmtId="0" fontId="29" fillId="16" borderId="1" xfId="0" applyFont="1" applyFill="1" applyBorder="1" applyAlignment="1" applyProtection="1">
      <alignment horizontal="center" vertical="center"/>
      <protection locked="0"/>
    </xf>
    <xf numFmtId="0" fontId="41" fillId="0" borderId="1" xfId="0" applyFont="1" applyBorder="1" applyAlignment="1">
      <alignment horizontal="center" vertical="center" wrapText="1"/>
    </xf>
    <xf numFmtId="0" fontId="42" fillId="0" borderId="1" xfId="0" applyFont="1" applyBorder="1" applyAlignment="1">
      <alignment vertical="center" wrapText="1"/>
    </xf>
    <xf numFmtId="0" fontId="42" fillId="0" borderId="1" xfId="0" applyFont="1" applyBorder="1" applyAlignment="1">
      <alignment horizontal="left" vertical="top" wrapText="1"/>
    </xf>
    <xf numFmtId="165" fontId="42" fillId="15" borderId="1" xfId="2" applyNumberFormat="1" applyFont="1" applyFill="1" applyBorder="1" applyAlignment="1" applyProtection="1">
      <alignment horizontal="center" vertical="center"/>
      <protection locked="0"/>
    </xf>
    <xf numFmtId="0" fontId="42" fillId="0" borderId="1" xfId="0" applyFont="1" applyBorder="1" applyAlignment="1">
      <alignment horizontal="left" vertical="center" wrapText="1"/>
    </xf>
    <xf numFmtId="0" fontId="44" fillId="0" borderId="1" xfId="0" applyFont="1" applyBorder="1" applyAlignment="1">
      <alignment horizontal="center" vertical="center" wrapText="1"/>
    </xf>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9" fillId="0" borderId="1" xfId="0" applyFont="1" applyBorder="1" applyAlignment="1">
      <alignment horizontal="center" vertical="center" wrapText="1" readingOrder="1"/>
    </xf>
    <xf numFmtId="0" fontId="49" fillId="23" borderId="1" xfId="0" applyFont="1" applyFill="1" applyBorder="1" applyAlignment="1">
      <alignment horizontal="center" vertical="center" wrapText="1" readingOrder="1"/>
    </xf>
    <xf numFmtId="0" fontId="50"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2" fillId="24" borderId="24" xfId="0" applyFont="1" applyFill="1" applyBorder="1" applyAlignment="1">
      <alignment horizontal="center" vertical="center"/>
    </xf>
    <xf numFmtId="0" fontId="53" fillId="24" borderId="6" xfId="0" applyFont="1" applyFill="1" applyBorder="1" applyAlignment="1">
      <alignment horizontal="center" vertical="center"/>
    </xf>
    <xf numFmtId="0" fontId="53" fillId="24" borderId="25" xfId="0" applyFont="1" applyFill="1" applyBorder="1" applyAlignment="1">
      <alignment horizontal="center" vertical="center"/>
    </xf>
    <xf numFmtId="0" fontId="53" fillId="24" borderId="24" xfId="0" applyFont="1" applyFill="1" applyBorder="1" applyAlignment="1">
      <alignment horizontal="center" vertical="center"/>
    </xf>
    <xf numFmtId="0" fontId="5" fillId="0" borderId="0" xfId="0" applyFont="1" applyAlignment="1">
      <alignment horizontal="center"/>
    </xf>
    <xf numFmtId="0" fontId="54" fillId="0" borderId="0" xfId="0" applyFont="1" applyAlignment="1">
      <alignment horizontal="center" vertical="center"/>
    </xf>
    <xf numFmtId="10" fontId="54" fillId="0" borderId="1" xfId="1" applyNumberFormat="1" applyFont="1" applyBorder="1" applyAlignment="1">
      <alignment horizontal="center" vertical="center"/>
    </xf>
    <xf numFmtId="9" fontId="34" fillId="0" borderId="1" xfId="1" applyFont="1" applyFill="1" applyBorder="1" applyAlignment="1">
      <alignment horizontal="center" vertical="center"/>
    </xf>
    <xf numFmtId="165" fontId="29" fillId="15" borderId="1" xfId="2" applyNumberFormat="1" applyFont="1" applyFill="1" applyBorder="1" applyAlignment="1" applyProtection="1">
      <alignment horizontal="center" vertical="center"/>
      <protection locked="0"/>
    </xf>
    <xf numFmtId="14" fontId="42" fillId="15" borderId="1" xfId="2" applyNumberFormat="1"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4" borderId="1" xfId="0" applyFont="1" applyFill="1" applyBorder="1" applyAlignment="1" applyProtection="1">
      <alignment horizontal="center" vertical="center"/>
      <protection locked="0"/>
    </xf>
    <xf numFmtId="14" fontId="43" fillId="0" borderId="1" xfId="2" applyNumberFormat="1"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0" fontId="29" fillId="0" borderId="1" xfId="0" applyFont="1" applyBorder="1" applyAlignment="1">
      <alignment horizontal="left" vertical="center" wrapText="1"/>
    </xf>
    <xf numFmtId="0" fontId="29" fillId="0" borderId="1" xfId="0" applyFont="1" applyBorder="1" applyAlignment="1">
      <alignment horizontal="center" vertical="center" wrapText="1"/>
    </xf>
    <xf numFmtId="14" fontId="29" fillId="0" borderId="5" xfId="0" applyNumberFormat="1" applyFont="1" applyBorder="1" applyAlignment="1">
      <alignment horizontal="center" vertical="center"/>
    </xf>
    <xf numFmtId="0" fontId="29" fillId="0" borderId="27" xfId="0" applyFont="1" applyBorder="1" applyAlignment="1">
      <alignment horizontal="center" vertical="center"/>
    </xf>
    <xf numFmtId="0" fontId="29" fillId="0" borderId="1" xfId="0" applyFont="1" applyBorder="1" applyAlignment="1">
      <alignment vertical="top" wrapText="1"/>
    </xf>
    <xf numFmtId="14" fontId="2" fillId="0" borderId="1" xfId="0" applyNumberFormat="1" applyFont="1" applyBorder="1" applyAlignment="1">
      <alignment horizontal="center" vertical="center" wrapText="1"/>
    </xf>
    <xf numFmtId="0" fontId="42" fillId="0" borderId="1" xfId="0" applyFont="1" applyBorder="1" applyAlignment="1" applyProtection="1">
      <alignment horizontal="center" vertical="center"/>
      <protection locked="0"/>
    </xf>
    <xf numFmtId="0" fontId="43" fillId="0" borderId="1" xfId="0" applyFont="1" applyBorder="1" applyAlignment="1">
      <alignment horizontal="center" vertical="center" wrapText="1"/>
    </xf>
    <xf numFmtId="0" fontId="28" fillId="26" borderId="1" xfId="0" applyFont="1" applyFill="1" applyBorder="1" applyAlignment="1" applyProtection="1">
      <alignment horizontal="center" vertical="center" wrapText="1"/>
      <protection locked="0"/>
    </xf>
    <xf numFmtId="0" fontId="56" fillId="0" borderId="1" xfId="0" applyFont="1" applyBorder="1" applyAlignment="1">
      <alignment horizontal="left" vertical="top" wrapText="1"/>
    </xf>
    <xf numFmtId="0" fontId="44" fillId="0" borderId="1" xfId="0" applyFont="1" applyBorder="1" applyAlignment="1">
      <alignment wrapText="1"/>
    </xf>
    <xf numFmtId="0" fontId="44" fillId="18" borderId="0" xfId="0" applyFont="1" applyFill="1" applyAlignment="1">
      <alignment horizontal="left" vertical="center" wrapText="1"/>
    </xf>
    <xf numFmtId="0" fontId="29" fillId="0" borderId="2" xfId="0" applyFont="1" applyBorder="1" applyAlignment="1">
      <alignment horizontal="left" vertical="center" wrapText="1"/>
    </xf>
    <xf numFmtId="0" fontId="29" fillId="0" borderId="26" xfId="0" applyFont="1" applyBorder="1" applyAlignment="1">
      <alignment horizontal="left" vertical="center" wrapText="1"/>
    </xf>
    <xf numFmtId="0" fontId="44" fillId="0" borderId="1" xfId="0" applyFont="1" applyBorder="1" applyAlignment="1">
      <alignment horizontal="left" vertical="center" wrapText="1"/>
    </xf>
    <xf numFmtId="0" fontId="0" fillId="0" borderId="26" xfId="0" applyBorder="1" applyAlignment="1">
      <alignment horizontal="left" vertical="center"/>
    </xf>
    <xf numFmtId="0" fontId="28" fillId="26" borderId="1" xfId="0" applyFont="1" applyFill="1" applyBorder="1" applyAlignment="1" applyProtection="1">
      <alignment horizontal="left" vertical="center" wrapText="1"/>
      <protection locked="0"/>
    </xf>
    <xf numFmtId="0" fontId="44" fillId="0" borderId="1" xfId="0" applyFont="1" applyBorder="1" applyAlignment="1">
      <alignment horizontal="left" vertical="center"/>
    </xf>
    <xf numFmtId="0" fontId="44" fillId="0" borderId="3" xfId="0" applyFont="1" applyBorder="1" applyAlignment="1">
      <alignment horizontal="left" vertical="center"/>
    </xf>
    <xf numFmtId="0" fontId="29" fillId="0" borderId="0" xfId="0" applyFont="1" applyAlignment="1">
      <alignment horizontal="left" vertical="center"/>
    </xf>
    <xf numFmtId="0" fontId="44" fillId="0" borderId="3" xfId="0" applyFont="1" applyBorder="1" applyAlignment="1">
      <alignment wrapText="1"/>
    </xf>
    <xf numFmtId="0" fontId="57" fillId="0" borderId="1" xfId="0" applyFont="1" applyBorder="1" applyAlignment="1">
      <alignment horizontal="center" vertical="center" wrapText="1"/>
    </xf>
    <xf numFmtId="14" fontId="29" fillId="15" borderId="1" xfId="2" applyNumberFormat="1" applyFont="1" applyFill="1" applyBorder="1" applyAlignment="1" applyProtection="1">
      <alignment horizontal="center" vertical="center"/>
      <protection locked="0"/>
    </xf>
    <xf numFmtId="0" fontId="42" fillId="27" borderId="1" xfId="0" applyFont="1" applyFill="1" applyBorder="1" applyAlignment="1" applyProtection="1">
      <alignment horizontal="center" vertical="center"/>
      <protection locked="0"/>
    </xf>
    <xf numFmtId="0" fontId="44" fillId="28" borderId="1" xfId="0" applyFont="1" applyFill="1" applyBorder="1" applyAlignment="1">
      <alignment vertical="top" wrapText="1"/>
    </xf>
    <xf numFmtId="0" fontId="29" fillId="0" borderId="5" xfId="0" applyFont="1" applyBorder="1" applyAlignment="1">
      <alignment horizontal="left" vertical="center"/>
    </xf>
    <xf numFmtId="0" fontId="29" fillId="0" borderId="2" xfId="0" applyFont="1" applyBorder="1" applyAlignment="1">
      <alignment horizontal="center" vertical="center"/>
    </xf>
    <xf numFmtId="0" fontId="42" fillId="0" borderId="27" xfId="0" applyFont="1" applyBorder="1" applyAlignment="1">
      <alignment vertical="top" wrapText="1"/>
    </xf>
    <xf numFmtId="0" fontId="29" fillId="0" borderId="26" xfId="0" applyFont="1" applyBorder="1" applyAlignment="1">
      <alignment horizontal="center" vertical="center"/>
    </xf>
    <xf numFmtId="0" fontId="29" fillId="0" borderId="3" xfId="0" applyFont="1" applyBorder="1" applyAlignment="1">
      <alignment horizontal="center" vertical="center"/>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2" fillId="0" borderId="0" xfId="0" applyFont="1" applyAlignment="1">
      <alignment horizontal="left" vertical="top" wrapText="1"/>
    </xf>
    <xf numFmtId="0" fontId="33" fillId="0" borderId="0" xfId="0" applyFont="1" applyAlignment="1">
      <alignment horizontal="left" vertical="top" wrapText="1"/>
    </xf>
    <xf numFmtId="0" fontId="39" fillId="0" borderId="0" xfId="0" applyFont="1" applyAlignment="1">
      <alignment horizontal="center"/>
    </xf>
    <xf numFmtId="0" fontId="35" fillId="0" borderId="0" xfId="0" applyFont="1" applyAlignment="1">
      <alignment horizontal="center"/>
    </xf>
    <xf numFmtId="0" fontId="34" fillId="0" borderId="0" xfId="0" applyFont="1" applyAlignment="1">
      <alignment horizontal="justify" wrapText="1"/>
    </xf>
    <xf numFmtId="0" fontId="41" fillId="0" borderId="2"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41" fillId="7" borderId="10" xfId="0" applyFont="1" applyFill="1" applyBorder="1" applyAlignment="1" applyProtection="1">
      <alignment horizontal="center" vertical="center"/>
      <protection locked="0"/>
    </xf>
    <xf numFmtId="0" fontId="41" fillId="7" borderId="0" xfId="0" applyFont="1" applyFill="1" applyAlignment="1" applyProtection="1">
      <alignment horizontal="center" vertical="center"/>
      <protection locked="0"/>
    </xf>
    <xf numFmtId="0" fontId="41" fillId="7" borderId="11" xfId="0" applyFont="1" applyFill="1" applyBorder="1" applyAlignment="1" applyProtection="1">
      <alignment horizontal="center" vertical="center"/>
      <protection locked="0"/>
    </xf>
    <xf numFmtId="0" fontId="4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4" borderId="1" xfId="0" applyFont="1" applyFill="1" applyBorder="1" applyAlignment="1" applyProtection="1">
      <alignment horizontal="left"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25" borderId="1" xfId="0" applyFont="1" applyFill="1" applyBorder="1" applyAlignment="1" applyProtection="1">
      <alignment horizontal="center" vertical="center"/>
      <protection locked="0"/>
    </xf>
    <xf numFmtId="0" fontId="28" fillId="25" borderId="1" xfId="0" applyFont="1" applyFill="1" applyBorder="1" applyAlignment="1" applyProtection="1">
      <alignment horizontal="left" vertical="center"/>
      <protection locked="0"/>
    </xf>
    <xf numFmtId="0" fontId="28" fillId="11" borderId="1" xfId="0" applyFont="1" applyFill="1" applyBorder="1" applyAlignment="1" applyProtection="1">
      <alignment horizontal="center" vertical="center"/>
      <protection locked="0"/>
    </xf>
    <xf numFmtId="0" fontId="48" fillId="21" borderId="2" xfId="0" applyFont="1" applyFill="1" applyBorder="1" applyAlignment="1">
      <alignment horizontal="center" vertical="center" wrapText="1" readingOrder="1"/>
    </xf>
    <xf numFmtId="0" fontId="48" fillId="21" borderId="4" xfId="0" applyFont="1" applyFill="1" applyBorder="1" applyAlignment="1">
      <alignment horizontal="center" vertical="center" wrapText="1" readingOrder="1"/>
    </xf>
    <xf numFmtId="0" fontId="48" fillId="21" borderId="3" xfId="0" applyFont="1" applyFill="1" applyBorder="1" applyAlignment="1">
      <alignment horizontal="center" vertical="center" wrapText="1" readingOrder="1"/>
    </xf>
    <xf numFmtId="0" fontId="51" fillId="24" borderId="1" xfId="0" applyFont="1" applyFill="1" applyBorder="1" applyAlignment="1">
      <alignment horizontal="center" vertical="center"/>
    </xf>
    <xf numFmtId="0" fontId="51" fillId="24" borderId="5" xfId="0" applyFont="1" applyFill="1" applyBorder="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22">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rgb="FFFF3300"/>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FF0000"/>
        </patternFill>
      </fill>
    </dxf>
    <dxf>
      <fill>
        <patternFill>
          <bgColor rgb="FF92D050"/>
        </patternFill>
      </fill>
    </dxf>
    <dxf>
      <fill>
        <patternFill>
          <bgColor rgb="FFFFFF0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9"/>
  <sheetViews>
    <sheetView showGridLines="0" topLeftCell="A13" workbookViewId="0">
      <selection activeCell="D69" sqref="D69"/>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69"/>
      <c r="C2" s="288" t="s">
        <v>0</v>
      </c>
      <c r="D2" s="288"/>
      <c r="E2" s="171" t="s">
        <v>1</v>
      </c>
    </row>
    <row r="3" spans="2:12" ht="24.6" customHeight="1" thickBot="1" x14ac:dyDescent="0.3">
      <c r="B3" s="170"/>
      <c r="C3" s="289"/>
      <c r="D3" s="289"/>
      <c r="E3" s="172" t="s">
        <v>2</v>
      </c>
    </row>
    <row r="4" spans="2:12" x14ac:dyDescent="0.25">
      <c r="B4" s="157"/>
      <c r="C4" s="158"/>
      <c r="D4" s="158"/>
      <c r="E4" s="159"/>
    </row>
    <row r="5" spans="2:12" ht="16.5" x14ac:dyDescent="0.3">
      <c r="B5" s="161" t="s">
        <v>3</v>
      </c>
      <c r="E5" s="153"/>
    </row>
    <row r="6" spans="2:12" ht="16.5" x14ac:dyDescent="0.3">
      <c r="B6" s="160" t="s">
        <v>4</v>
      </c>
      <c r="E6" s="153"/>
    </row>
    <row r="7" spans="2:12" ht="16.5" x14ac:dyDescent="0.3">
      <c r="B7" s="160" t="s">
        <v>5</v>
      </c>
      <c r="E7" s="153"/>
    </row>
    <row r="8" spans="2:12" x14ac:dyDescent="0.25">
      <c r="B8" s="152"/>
      <c r="E8" s="153"/>
    </row>
    <row r="9" spans="2:12" x14ac:dyDescent="0.25">
      <c r="B9" s="152"/>
      <c r="E9" s="153"/>
    </row>
    <row r="10" spans="2:12" ht="16.5" x14ac:dyDescent="0.3">
      <c r="B10" s="160"/>
      <c r="C10" s="293" t="s">
        <v>6</v>
      </c>
      <c r="D10" s="293"/>
      <c r="E10" s="153"/>
    </row>
    <row r="11" spans="2:12" ht="16.5" x14ac:dyDescent="0.3">
      <c r="B11" s="160"/>
      <c r="C11" s="162"/>
      <c r="D11" s="162"/>
      <c r="E11" s="153"/>
      <c r="F11" s="290"/>
      <c r="G11" s="290"/>
      <c r="H11" s="290"/>
      <c r="I11" s="290"/>
      <c r="J11" s="290"/>
      <c r="K11" s="290"/>
      <c r="L11" s="290"/>
    </row>
    <row r="12" spans="2:12" ht="16.5" x14ac:dyDescent="0.3">
      <c r="B12" s="160"/>
      <c r="C12" s="163" t="s">
        <v>7</v>
      </c>
      <c r="D12" s="163" t="s">
        <v>8</v>
      </c>
      <c r="E12" s="153"/>
      <c r="F12" s="290"/>
      <c r="G12" s="290"/>
      <c r="H12" s="290"/>
      <c r="I12" s="290"/>
      <c r="J12" s="290"/>
      <c r="K12" s="290"/>
      <c r="L12" s="290"/>
    </row>
    <row r="13" spans="2:12" ht="66" x14ac:dyDescent="0.3">
      <c r="B13" s="160"/>
      <c r="C13" s="164" t="s">
        <v>9</v>
      </c>
      <c r="D13" s="179" t="s">
        <v>10</v>
      </c>
      <c r="E13" s="153"/>
      <c r="F13" s="290"/>
      <c r="G13" s="290"/>
      <c r="H13" s="290"/>
      <c r="I13" s="290"/>
      <c r="J13" s="290"/>
      <c r="K13" s="290"/>
      <c r="L13" s="290"/>
    </row>
    <row r="14" spans="2:12" ht="16.5" x14ac:dyDescent="0.3">
      <c r="B14" s="160"/>
      <c r="C14" s="164" t="s">
        <v>11</v>
      </c>
      <c r="D14" s="179" t="s">
        <v>12</v>
      </c>
      <c r="E14" s="153"/>
      <c r="F14" s="290"/>
      <c r="G14" s="290"/>
      <c r="H14" s="290"/>
      <c r="I14" s="290"/>
      <c r="J14" s="290"/>
      <c r="K14" s="290"/>
      <c r="L14" s="290"/>
    </row>
    <row r="15" spans="2:12" ht="16.5" x14ac:dyDescent="0.3">
      <c r="B15" s="160"/>
      <c r="C15" s="164" t="s">
        <v>13</v>
      </c>
      <c r="D15" s="179" t="s">
        <v>14</v>
      </c>
      <c r="E15" s="153"/>
      <c r="F15" s="291"/>
      <c r="G15" s="291"/>
      <c r="H15" s="291"/>
      <c r="I15" s="291"/>
      <c r="J15" s="291"/>
      <c r="K15" s="291"/>
      <c r="L15" s="291"/>
    </row>
    <row r="16" spans="2:12" ht="15.75" customHeight="1" x14ac:dyDescent="0.3">
      <c r="B16" s="160"/>
      <c r="C16" s="164" t="s">
        <v>15</v>
      </c>
      <c r="D16" s="179" t="s">
        <v>16</v>
      </c>
      <c r="E16" s="153"/>
      <c r="F16" s="291"/>
      <c r="G16" s="291"/>
      <c r="H16" s="291"/>
      <c r="I16" s="291"/>
      <c r="J16" s="291"/>
      <c r="K16" s="291"/>
      <c r="L16" s="291"/>
    </row>
    <row r="17" spans="2:12" ht="49.5" x14ac:dyDescent="0.3">
      <c r="B17" s="160"/>
      <c r="C17" s="164" t="s">
        <v>17</v>
      </c>
      <c r="D17" s="179" t="s">
        <v>18</v>
      </c>
      <c r="E17" s="153"/>
      <c r="F17" s="290"/>
      <c r="G17" s="290"/>
      <c r="H17" s="290"/>
      <c r="I17" s="290"/>
      <c r="J17" s="290"/>
      <c r="K17" s="290"/>
      <c r="L17" s="290"/>
    </row>
    <row r="18" spans="2:12" ht="16.5" x14ac:dyDescent="0.3">
      <c r="B18" s="160"/>
      <c r="C18" s="162"/>
      <c r="D18" s="162"/>
      <c r="E18" s="153"/>
      <c r="F18" s="290"/>
      <c r="G18" s="290"/>
      <c r="H18" s="290"/>
      <c r="I18" s="290"/>
      <c r="J18" s="290"/>
      <c r="K18" s="290"/>
      <c r="L18" s="290"/>
    </row>
    <row r="19" spans="2:12" ht="16.5" x14ac:dyDescent="0.3">
      <c r="B19" s="160"/>
      <c r="C19" s="293" t="s">
        <v>19</v>
      </c>
      <c r="D19" s="293"/>
      <c r="E19" s="153"/>
      <c r="F19" s="290"/>
      <c r="G19" s="290"/>
      <c r="H19" s="290"/>
      <c r="I19" s="290"/>
      <c r="J19" s="290"/>
      <c r="K19" s="290"/>
      <c r="L19" s="290"/>
    </row>
    <row r="20" spans="2:12" ht="16.5" x14ac:dyDescent="0.3">
      <c r="B20" s="160"/>
      <c r="C20" s="162"/>
      <c r="D20" s="162"/>
      <c r="E20" s="153"/>
      <c r="F20" s="290"/>
      <c r="G20" s="290"/>
      <c r="H20" s="290"/>
      <c r="I20" s="290"/>
      <c r="J20" s="290"/>
      <c r="K20" s="290"/>
      <c r="L20" s="290"/>
    </row>
    <row r="21" spans="2:12" ht="16.5" x14ac:dyDescent="0.3">
      <c r="B21" s="160"/>
      <c r="C21" s="163" t="s">
        <v>7</v>
      </c>
      <c r="D21" s="163" t="s">
        <v>8</v>
      </c>
      <c r="E21" s="153"/>
      <c r="F21" s="290"/>
      <c r="G21" s="290"/>
      <c r="H21" s="290"/>
      <c r="I21" s="290"/>
      <c r="J21" s="290"/>
      <c r="K21" s="290"/>
      <c r="L21" s="290"/>
    </row>
    <row r="22" spans="2:12" ht="66" x14ac:dyDescent="0.3">
      <c r="B22" s="160"/>
      <c r="C22" s="164" t="s">
        <v>20</v>
      </c>
      <c r="D22" s="179" t="s">
        <v>21</v>
      </c>
      <c r="E22" s="153"/>
      <c r="F22" s="290"/>
      <c r="G22" s="290"/>
      <c r="H22" s="290"/>
      <c r="I22" s="290"/>
      <c r="J22" s="290"/>
      <c r="K22" s="290"/>
      <c r="L22" s="290"/>
    </row>
    <row r="23" spans="2:12" ht="33" x14ac:dyDescent="0.3">
      <c r="B23" s="160"/>
      <c r="C23" s="164" t="s">
        <v>22</v>
      </c>
      <c r="D23" s="179" t="s">
        <v>23</v>
      </c>
      <c r="E23" s="153"/>
      <c r="F23" s="290"/>
      <c r="G23" s="290"/>
      <c r="H23" s="290"/>
      <c r="I23" s="290"/>
      <c r="J23" s="290"/>
      <c r="K23" s="290"/>
      <c r="L23" s="290"/>
    </row>
    <row r="24" spans="2:12" ht="49.5" x14ac:dyDescent="0.3">
      <c r="B24" s="160"/>
      <c r="C24" s="164" t="s">
        <v>24</v>
      </c>
      <c r="D24" s="179" t="s">
        <v>25</v>
      </c>
      <c r="E24" s="153"/>
      <c r="F24" s="291"/>
      <c r="G24" s="291"/>
      <c r="H24" s="291"/>
      <c r="I24" s="291"/>
      <c r="J24" s="291"/>
      <c r="K24" s="291"/>
      <c r="L24" s="291"/>
    </row>
    <row r="25" spans="2:12" ht="66" x14ac:dyDescent="0.3">
      <c r="B25" s="160"/>
      <c r="C25" s="164" t="s">
        <v>26</v>
      </c>
      <c r="D25" s="179" t="s">
        <v>27</v>
      </c>
      <c r="E25" s="153"/>
      <c r="F25" s="291"/>
      <c r="G25" s="291"/>
      <c r="H25" s="291"/>
      <c r="I25" s="291"/>
      <c r="J25" s="291"/>
      <c r="K25" s="291"/>
      <c r="L25" s="291"/>
    </row>
    <row r="26" spans="2:12" ht="66" x14ac:dyDescent="0.3">
      <c r="B26" s="160"/>
      <c r="C26" s="164" t="s">
        <v>28</v>
      </c>
      <c r="D26" s="179" t="s">
        <v>29</v>
      </c>
      <c r="E26" s="153"/>
      <c r="F26" s="291"/>
      <c r="G26" s="291"/>
      <c r="H26" s="291"/>
      <c r="I26" s="291"/>
      <c r="J26" s="291"/>
      <c r="K26" s="291"/>
      <c r="L26" s="291"/>
    </row>
    <row r="27" spans="2:12" ht="33" x14ac:dyDescent="0.3">
      <c r="B27" s="160"/>
      <c r="C27" s="164" t="s">
        <v>30</v>
      </c>
      <c r="D27" s="179" t="s">
        <v>31</v>
      </c>
      <c r="E27" s="153"/>
      <c r="F27" s="291"/>
      <c r="G27" s="291"/>
      <c r="H27" s="291"/>
      <c r="I27" s="291"/>
      <c r="J27" s="291"/>
      <c r="K27" s="291"/>
      <c r="L27" s="291"/>
    </row>
    <row r="28" spans="2:12" ht="33" x14ac:dyDescent="0.3">
      <c r="B28" s="160"/>
      <c r="C28" s="164" t="s">
        <v>32</v>
      </c>
      <c r="D28" s="179" t="s">
        <v>33</v>
      </c>
      <c r="E28" s="153"/>
      <c r="F28" s="291"/>
      <c r="G28" s="291"/>
      <c r="H28" s="291"/>
      <c r="I28" s="291"/>
      <c r="J28" s="291"/>
      <c r="K28" s="291"/>
      <c r="L28" s="291"/>
    </row>
    <row r="29" spans="2:12" ht="42.75" customHeight="1" x14ac:dyDescent="0.3">
      <c r="B29" s="160"/>
      <c r="C29" s="164" t="s">
        <v>34</v>
      </c>
      <c r="D29" s="179" t="s">
        <v>35</v>
      </c>
      <c r="E29" s="153"/>
      <c r="F29" s="146"/>
      <c r="G29" s="146"/>
      <c r="H29" s="146"/>
      <c r="I29" s="146"/>
      <c r="J29" s="146"/>
      <c r="K29" s="146"/>
      <c r="L29" s="146"/>
    </row>
    <row r="30" spans="2:12" ht="48" customHeight="1" x14ac:dyDescent="0.3">
      <c r="B30" s="160"/>
      <c r="C30" s="164" t="s">
        <v>36</v>
      </c>
      <c r="D30" s="179" t="s">
        <v>37</v>
      </c>
      <c r="E30" s="153"/>
    </row>
    <row r="31" spans="2:12" ht="16.5" x14ac:dyDescent="0.3">
      <c r="B31" s="160"/>
      <c r="C31" s="166"/>
      <c r="D31" s="167"/>
      <c r="E31" s="153"/>
    </row>
    <row r="32" spans="2:12" ht="16.5" x14ac:dyDescent="0.3">
      <c r="B32" s="160"/>
      <c r="C32" s="293" t="s">
        <v>38</v>
      </c>
      <c r="D32" s="293"/>
      <c r="E32" s="153"/>
    </row>
    <row r="33" spans="2:5" ht="26.25" customHeight="1" x14ac:dyDescent="0.3">
      <c r="B33" s="160"/>
      <c r="C33" s="294" t="s">
        <v>39</v>
      </c>
      <c r="D33" s="294"/>
      <c r="E33" s="153"/>
    </row>
    <row r="34" spans="2:5" ht="32.25" customHeight="1" x14ac:dyDescent="0.3">
      <c r="B34" s="160"/>
      <c r="C34" s="294"/>
      <c r="D34" s="294"/>
      <c r="E34" s="153"/>
    </row>
    <row r="35" spans="2:5" ht="16.5" x14ac:dyDescent="0.3">
      <c r="B35" s="160"/>
      <c r="C35" s="166"/>
      <c r="D35" s="167"/>
      <c r="E35" s="153"/>
    </row>
    <row r="36" spans="2:5" ht="16.5" x14ac:dyDescent="0.3">
      <c r="B36" s="160"/>
      <c r="C36" s="163" t="s">
        <v>7</v>
      </c>
      <c r="D36" s="163" t="s">
        <v>8</v>
      </c>
      <c r="E36" s="153"/>
    </row>
    <row r="37" spans="2:5" ht="66" x14ac:dyDescent="0.3">
      <c r="B37" s="160"/>
      <c r="C37" s="164" t="s">
        <v>40</v>
      </c>
      <c r="D37" s="179" t="s">
        <v>41</v>
      </c>
      <c r="E37" s="153"/>
    </row>
    <row r="38" spans="2:5" ht="66" x14ac:dyDescent="0.3">
      <c r="B38" s="160"/>
      <c r="C38" s="164" t="s">
        <v>42</v>
      </c>
      <c r="D38" s="179" t="s">
        <v>43</v>
      </c>
      <c r="E38" s="153"/>
    </row>
    <row r="39" spans="2:5" ht="49.5" x14ac:dyDescent="0.3">
      <c r="B39" s="160"/>
      <c r="C39" s="164" t="s">
        <v>44</v>
      </c>
      <c r="D39" s="179" t="s">
        <v>45</v>
      </c>
      <c r="E39" s="153"/>
    </row>
    <row r="40" spans="2:5" ht="82.5" customHeight="1" x14ac:dyDescent="0.3">
      <c r="B40" s="160"/>
      <c r="C40" s="164" t="s">
        <v>46</v>
      </c>
      <c r="D40" s="179" t="s">
        <v>47</v>
      </c>
      <c r="E40" s="153"/>
    </row>
    <row r="41" spans="2:5" ht="49.5" x14ac:dyDescent="0.3">
      <c r="B41" s="160"/>
      <c r="C41" s="164" t="s">
        <v>48</v>
      </c>
      <c r="D41" s="179" t="s">
        <v>49</v>
      </c>
      <c r="E41" s="153"/>
    </row>
    <row r="42" spans="2:5" ht="33" x14ac:dyDescent="0.3">
      <c r="B42" s="160"/>
      <c r="C42" s="164" t="s">
        <v>50</v>
      </c>
      <c r="D42" s="179" t="s">
        <v>51</v>
      </c>
      <c r="E42" s="153"/>
    </row>
    <row r="43" spans="2:5" ht="176.25" customHeight="1" x14ac:dyDescent="0.3">
      <c r="B43" s="160"/>
      <c r="C43" s="164" t="s">
        <v>52</v>
      </c>
      <c r="D43" s="165" t="s">
        <v>53</v>
      </c>
      <c r="E43" s="153"/>
    </row>
    <row r="44" spans="2:5" ht="16.5" x14ac:dyDescent="0.3">
      <c r="B44" s="160"/>
      <c r="C44" s="162"/>
      <c r="D44" s="162"/>
      <c r="E44" s="153"/>
    </row>
    <row r="45" spans="2:5" ht="16.5" x14ac:dyDescent="0.3">
      <c r="B45" s="160"/>
      <c r="C45" s="292" t="s">
        <v>54</v>
      </c>
      <c r="D45" s="292"/>
      <c r="E45" s="153"/>
    </row>
    <row r="46" spans="2:5" ht="16.5" x14ac:dyDescent="0.3">
      <c r="B46" s="160"/>
      <c r="C46" s="174"/>
      <c r="D46" s="174"/>
      <c r="E46" s="153"/>
    </row>
    <row r="47" spans="2:5" ht="42" customHeight="1" x14ac:dyDescent="0.3">
      <c r="B47" s="160"/>
      <c r="C47" s="287" t="s">
        <v>55</v>
      </c>
      <c r="D47" s="287"/>
      <c r="E47" s="153"/>
    </row>
    <row r="48" spans="2:5" ht="15" customHeight="1" x14ac:dyDescent="0.3">
      <c r="B48" s="160"/>
      <c r="C48" s="178"/>
      <c r="D48" s="178"/>
      <c r="E48" s="153"/>
    </row>
    <row r="49" spans="2:5" ht="16.5" x14ac:dyDescent="0.3">
      <c r="B49" s="160"/>
      <c r="C49" s="163" t="s">
        <v>7</v>
      </c>
      <c r="D49" s="163" t="s">
        <v>8</v>
      </c>
      <c r="E49" s="153"/>
    </row>
    <row r="50" spans="2:5" ht="49.5" x14ac:dyDescent="0.3">
      <c r="B50" s="160"/>
      <c r="C50" s="180" t="s">
        <v>56</v>
      </c>
      <c r="D50" s="181" t="s">
        <v>57</v>
      </c>
      <c r="E50" s="153"/>
    </row>
    <row r="51" spans="2:5" ht="78.75" customHeight="1" x14ac:dyDescent="0.3">
      <c r="B51" s="160"/>
      <c r="C51" s="180" t="s">
        <v>58</v>
      </c>
      <c r="D51" s="181" t="s">
        <v>59</v>
      </c>
      <c r="E51" s="153"/>
    </row>
    <row r="52" spans="2:5" ht="156.75" customHeight="1" x14ac:dyDescent="0.3">
      <c r="B52" s="160"/>
      <c r="C52" s="182" t="s">
        <v>60</v>
      </c>
      <c r="D52" s="181" t="s">
        <v>61</v>
      </c>
      <c r="E52" s="153"/>
    </row>
    <row r="53" spans="2:5" ht="92.25" customHeight="1" x14ac:dyDescent="0.3">
      <c r="B53" s="160"/>
      <c r="C53" s="182" t="s">
        <v>62</v>
      </c>
      <c r="D53" s="181" t="s">
        <v>63</v>
      </c>
      <c r="E53" s="153"/>
    </row>
    <row r="54" spans="2:5" ht="33" x14ac:dyDescent="0.3">
      <c r="B54" s="160"/>
      <c r="C54" s="164" t="s">
        <v>64</v>
      </c>
      <c r="D54" s="179" t="s">
        <v>65</v>
      </c>
      <c r="E54" s="153"/>
    </row>
    <row r="55" spans="2:5" ht="69" customHeight="1" x14ac:dyDescent="0.3">
      <c r="B55" s="160"/>
      <c r="C55" s="164" t="s">
        <v>66</v>
      </c>
      <c r="D55" s="183" t="s">
        <v>67</v>
      </c>
      <c r="E55" s="153"/>
    </row>
    <row r="56" spans="2:5" ht="12.75" customHeight="1" x14ac:dyDescent="0.3">
      <c r="B56" s="160"/>
      <c r="C56" s="286"/>
      <c r="D56" s="286"/>
      <c r="E56" s="153"/>
    </row>
    <row r="57" spans="2:5" x14ac:dyDescent="0.25">
      <c r="B57" s="152"/>
      <c r="E57" s="153"/>
    </row>
    <row r="58" spans="2:5" ht="16.5" x14ac:dyDescent="0.3">
      <c r="B58" s="160" t="s">
        <v>68</v>
      </c>
      <c r="E58" s="153"/>
    </row>
    <row r="59" spans="2:5" ht="16.5" thickBot="1" x14ac:dyDescent="0.3">
      <c r="B59" s="154"/>
      <c r="C59" s="155"/>
      <c r="D59" s="155"/>
      <c r="E59" s="156"/>
    </row>
  </sheetData>
  <mergeCells count="26">
    <mergeCell ref="F16:L16"/>
    <mergeCell ref="F17:L17"/>
    <mergeCell ref="F18:L18"/>
    <mergeCell ref="C33:D34"/>
    <mergeCell ref="F22:L22"/>
    <mergeCell ref="F23:L23"/>
    <mergeCell ref="F24:L24"/>
    <mergeCell ref="F25:L25"/>
    <mergeCell ref="F26:L26"/>
    <mergeCell ref="F27:L27"/>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B1:BG36"/>
  <sheetViews>
    <sheetView zoomScale="90" zoomScaleNormal="90" workbookViewId="0">
      <pane xSplit="5" ySplit="2" topLeftCell="U3" activePane="bottomRight" state="frozen"/>
      <selection pane="topRight" activeCell="F1" sqref="F1"/>
      <selection pane="bottomLeft" activeCell="A3" sqref="A3"/>
      <selection pane="bottomRight" activeCell="C17" sqref="C17:C36"/>
    </sheetView>
  </sheetViews>
  <sheetFormatPr baseColWidth="10" defaultColWidth="20.140625" defaultRowHeight="35.1" customHeight="1" outlineLevelCol="1" x14ac:dyDescent="0.2"/>
  <cols>
    <col min="1" max="1" width="4.140625" style="142" customWidth="1"/>
    <col min="2" max="2" width="20.140625" style="142"/>
    <col min="3" max="3" width="17.42578125" style="142" customWidth="1"/>
    <col min="4" max="5" width="20.140625" style="142"/>
    <col min="6" max="6" width="37" style="142" customWidth="1"/>
    <col min="7" max="7" width="35.140625" style="142" customWidth="1"/>
    <col min="8" max="8" width="34.42578125" style="144" customWidth="1"/>
    <col min="9" max="16" width="20.140625" style="142"/>
    <col min="17" max="17" width="20.140625" style="143" outlineLevel="1"/>
    <col min="18" max="18" width="33.85546875" style="275" customWidth="1" outlineLevel="1"/>
    <col min="19" max="22" width="20.140625" style="143" customWidth="1" outlineLevel="1"/>
    <col min="23" max="23" width="42.140625" style="143" customWidth="1" outlineLevel="1"/>
    <col min="24" max="25" width="20.140625" style="143" outlineLevel="1"/>
    <col min="26" max="33" width="0" style="143" hidden="1" customWidth="1" outlineLevel="1"/>
    <col min="34" max="34" width="23.42578125" style="143" customWidth="1" outlineLevel="1"/>
    <col min="35" max="35" width="20.140625" style="143" outlineLevel="1"/>
    <col min="36" max="38" width="20.140625" style="143"/>
    <col min="39" max="39" width="20.140625" style="142"/>
    <col min="40" max="40" width="8.85546875" style="142" customWidth="1"/>
    <col min="41" max="41" width="8.42578125" style="142" customWidth="1"/>
    <col min="42" max="16384" width="20.140625" style="142"/>
  </cols>
  <sheetData>
    <row r="1" spans="2:59" ht="35.1" customHeight="1" x14ac:dyDescent="0.25">
      <c r="B1" s="305" t="s">
        <v>6</v>
      </c>
      <c r="C1" s="305"/>
      <c r="D1" s="305"/>
      <c r="E1" s="305"/>
      <c r="F1" s="305"/>
      <c r="G1" s="306" t="s">
        <v>19</v>
      </c>
      <c r="H1" s="306"/>
      <c r="I1" s="306"/>
      <c r="J1" s="306"/>
      <c r="K1" s="306"/>
      <c r="L1" s="306"/>
      <c r="M1" s="306"/>
      <c r="N1" s="306"/>
      <c r="O1" s="306"/>
      <c r="P1" s="306"/>
      <c r="Q1" s="303"/>
      <c r="R1" s="304"/>
      <c r="S1" s="303"/>
      <c r="T1" s="303"/>
      <c r="U1" s="303"/>
      <c r="V1" s="303"/>
      <c r="W1" s="303"/>
      <c r="X1" s="303"/>
      <c r="Y1" s="303"/>
      <c r="Z1" s="303"/>
      <c r="AA1" s="303"/>
      <c r="AB1" s="303"/>
      <c r="AC1" s="303"/>
      <c r="AD1" s="303"/>
      <c r="AE1" s="303"/>
      <c r="AF1" s="303"/>
      <c r="AG1" s="303"/>
      <c r="AH1" s="299" t="s">
        <v>69</v>
      </c>
      <c r="AI1" s="300"/>
      <c r="AJ1" s="300"/>
      <c r="AK1" s="300"/>
      <c r="AL1" s="300"/>
      <c r="AM1" s="300"/>
    </row>
    <row r="2" spans="2:59" ht="35.1" customHeight="1" x14ac:dyDescent="0.25">
      <c r="B2" s="305"/>
      <c r="C2" s="305"/>
      <c r="D2" s="305"/>
      <c r="E2" s="305"/>
      <c r="F2" s="305"/>
      <c r="G2" s="306"/>
      <c r="H2" s="306"/>
      <c r="I2" s="306"/>
      <c r="J2" s="306"/>
      <c r="K2" s="306"/>
      <c r="L2" s="306"/>
      <c r="M2" s="306"/>
      <c r="N2" s="306"/>
      <c r="O2" s="306"/>
      <c r="P2" s="306"/>
      <c r="Q2" s="307" t="s">
        <v>70</v>
      </c>
      <c r="R2" s="308"/>
      <c r="S2" s="307"/>
      <c r="T2" s="307"/>
      <c r="U2" s="307"/>
      <c r="V2" s="307"/>
      <c r="W2" s="307"/>
      <c r="X2" s="307"/>
      <c r="Y2" s="307"/>
      <c r="Z2" s="309" t="s">
        <v>70</v>
      </c>
      <c r="AA2" s="309"/>
      <c r="AB2" s="309"/>
      <c r="AC2" s="309"/>
      <c r="AD2" s="309"/>
      <c r="AE2" s="309"/>
      <c r="AF2" s="309"/>
      <c r="AG2" s="309"/>
      <c r="AH2" s="301"/>
      <c r="AI2" s="302"/>
      <c r="AJ2" s="302"/>
      <c r="AK2" s="302"/>
      <c r="AL2" s="302"/>
      <c r="AM2" s="302"/>
    </row>
    <row r="3" spans="2:59" ht="89.25" customHeight="1" x14ac:dyDescent="0.25">
      <c r="B3" s="147" t="s">
        <v>9</v>
      </c>
      <c r="C3" s="147" t="s">
        <v>11</v>
      </c>
      <c r="D3" s="147" t="s">
        <v>13</v>
      </c>
      <c r="E3" s="147" t="s">
        <v>15</v>
      </c>
      <c r="F3" s="147" t="s">
        <v>17</v>
      </c>
      <c r="G3" s="148" t="s">
        <v>71</v>
      </c>
      <c r="H3" s="148" t="s">
        <v>22</v>
      </c>
      <c r="I3" s="148" t="s">
        <v>24</v>
      </c>
      <c r="J3" s="148" t="s">
        <v>26</v>
      </c>
      <c r="K3" s="148" t="s">
        <v>72</v>
      </c>
      <c r="L3" s="148" t="s">
        <v>30</v>
      </c>
      <c r="M3" s="148" t="s">
        <v>32</v>
      </c>
      <c r="N3" s="148" t="s">
        <v>73</v>
      </c>
      <c r="O3" s="148" t="s">
        <v>74</v>
      </c>
      <c r="P3" s="148" t="s">
        <v>75</v>
      </c>
      <c r="Q3" s="264" t="s">
        <v>76</v>
      </c>
      <c r="R3" s="272" t="s">
        <v>77</v>
      </c>
      <c r="S3" s="264" t="s">
        <v>78</v>
      </c>
      <c r="T3" s="264" t="s">
        <v>79</v>
      </c>
      <c r="U3" s="264" t="s">
        <v>80</v>
      </c>
      <c r="V3" s="264" t="s">
        <v>81</v>
      </c>
      <c r="W3" s="264" t="s">
        <v>82</v>
      </c>
      <c r="X3" s="264" t="s">
        <v>83</v>
      </c>
      <c r="Y3" s="264" t="s">
        <v>52</v>
      </c>
      <c r="Z3" s="147" t="s">
        <v>76</v>
      </c>
      <c r="AA3" s="147" t="s">
        <v>77</v>
      </c>
      <c r="AB3" s="147" t="s">
        <v>78</v>
      </c>
      <c r="AC3" s="147" t="s">
        <v>79</v>
      </c>
      <c r="AD3" s="147" t="s">
        <v>80</v>
      </c>
      <c r="AE3" s="147" t="s">
        <v>81</v>
      </c>
      <c r="AF3" s="147" t="s">
        <v>84</v>
      </c>
      <c r="AG3" s="147" t="s">
        <v>52</v>
      </c>
      <c r="AH3" s="184" t="s">
        <v>56</v>
      </c>
      <c r="AI3" s="185" t="s">
        <v>58</v>
      </c>
      <c r="AJ3" s="185" t="s">
        <v>60</v>
      </c>
      <c r="AK3" s="185" t="s">
        <v>62</v>
      </c>
      <c r="AL3" s="185" t="s">
        <v>64</v>
      </c>
      <c r="AM3" s="185" t="s">
        <v>85</v>
      </c>
    </row>
    <row r="4" spans="2:59" ht="51" x14ac:dyDescent="0.2">
      <c r="B4" s="186" t="s">
        <v>86</v>
      </c>
      <c r="C4" s="295" t="s">
        <v>87</v>
      </c>
      <c r="D4" s="187" t="s">
        <v>88</v>
      </c>
      <c r="E4" s="188">
        <v>1</v>
      </c>
      <c r="F4" s="189" t="s">
        <v>89</v>
      </c>
      <c r="G4" s="190" t="s">
        <v>90</v>
      </c>
      <c r="H4" s="191" t="s">
        <v>91</v>
      </c>
      <c r="I4" s="192" t="s">
        <v>92</v>
      </c>
      <c r="J4" s="193">
        <v>1</v>
      </c>
      <c r="K4" s="186" t="s">
        <v>93</v>
      </c>
      <c r="L4" s="194" t="s">
        <v>94</v>
      </c>
      <c r="M4" s="195">
        <v>1</v>
      </c>
      <c r="N4" s="196">
        <v>44866</v>
      </c>
      <c r="O4" s="197">
        <v>45443</v>
      </c>
      <c r="P4" s="246">
        <v>45621</v>
      </c>
      <c r="Q4" s="248">
        <v>45657</v>
      </c>
      <c r="R4" s="256" t="s">
        <v>95</v>
      </c>
      <c r="S4" s="249">
        <v>1</v>
      </c>
      <c r="T4" s="250">
        <f t="shared" ref="T4" si="0">(IF(S4="","",IF(OR($J4=0,$J4="",Q4=""),"",S4/$J4)))</f>
        <v>1</v>
      </c>
      <c r="U4" s="251">
        <f t="shared" ref="U4" si="1">(IF(OR($M4="",T4=""),"",IF(OR($M4=0,T4=0),0,IF((T4*100%)/$M4&gt;100%,100%,(T4*100%)/$M4))))</f>
        <v>1</v>
      </c>
      <c r="V4" s="252" t="str">
        <f t="shared" ref="V4" si="2">IF(S4="","",IF(U4&lt;100%, IF(U4&lt;100%, "ALERTA","EN TERMINO"), IF(U4=100%, "OK", "EN TERMINO")))</f>
        <v>OK</v>
      </c>
      <c r="W4" s="260" t="s">
        <v>96</v>
      </c>
      <c r="X4" s="257" t="s">
        <v>97</v>
      </c>
      <c r="Y4" s="253" t="str">
        <f>IF(U4=100%,IF(U4&gt;=100%,"CUMPLIDA","ATENCIÓN"),IF(U4&lt;100%,"INCUMPLIDA","EN EJECUCIÓN"))</f>
        <v>CUMPLIDA</v>
      </c>
      <c r="Z4" s="151"/>
      <c r="AA4" s="151"/>
      <c r="AB4" s="151"/>
      <c r="AC4" s="151"/>
      <c r="AD4" s="151"/>
      <c r="AE4" s="151"/>
      <c r="AF4" s="151"/>
      <c r="AG4" s="151"/>
      <c r="AH4" s="261" t="s">
        <v>98</v>
      </c>
      <c r="AI4" s="261" t="s">
        <v>99</v>
      </c>
      <c r="AJ4" s="245" t="str">
        <f>IF(AND(AH4="SI",AI4="NO"),"EFECTIVA",IF(AND(AH4="NO",AI4="NO"),"INEFECTIVA",IF(AND(AH4="NO",AI4="SI"),"INEFECTIVA")))</f>
        <v>EFECTIVA</v>
      </c>
      <c r="AK4" s="262" t="str">
        <f>IF(AJ4="EFECTIVA","NO","SI")</f>
        <v>NO</v>
      </c>
      <c r="AL4" s="249" t="s">
        <v>100</v>
      </c>
      <c r="AM4" s="150"/>
      <c r="AN4" s="255" t="s">
        <v>98</v>
      </c>
      <c r="AO4" s="255" t="s">
        <v>99</v>
      </c>
      <c r="BF4" s="255" t="s">
        <v>98</v>
      </c>
      <c r="BG4" s="255" t="s">
        <v>99</v>
      </c>
    </row>
    <row r="5" spans="2:59" ht="51" x14ac:dyDescent="0.2">
      <c r="B5" s="186" t="s">
        <v>86</v>
      </c>
      <c r="C5" s="296"/>
      <c r="D5" s="187" t="s">
        <v>88</v>
      </c>
      <c r="E5" s="188">
        <v>1</v>
      </c>
      <c r="F5" s="189" t="s">
        <v>89</v>
      </c>
      <c r="G5" s="190" t="s">
        <v>90</v>
      </c>
      <c r="H5" s="198" t="s">
        <v>101</v>
      </c>
      <c r="I5" s="192" t="s">
        <v>102</v>
      </c>
      <c r="J5" s="199">
        <v>1</v>
      </c>
      <c r="K5" s="186" t="s">
        <v>93</v>
      </c>
      <c r="L5" s="194" t="s">
        <v>94</v>
      </c>
      <c r="M5" s="195">
        <v>1</v>
      </c>
      <c r="N5" s="200">
        <v>44573</v>
      </c>
      <c r="O5" s="197">
        <v>45443</v>
      </c>
      <c r="P5" s="246">
        <v>45625</v>
      </c>
      <c r="Q5" s="248">
        <v>45657</v>
      </c>
      <c r="R5" s="256" t="s">
        <v>103</v>
      </c>
      <c r="S5" s="249">
        <v>1</v>
      </c>
      <c r="T5" s="250">
        <f t="shared" ref="T5" si="3">(IF(S5="","",IF(OR($J5=0,$J5="",Q5=""),"",S5/$J5)))</f>
        <v>1</v>
      </c>
      <c r="U5" s="251">
        <f t="shared" ref="U5" si="4">(IF(OR($M5="",T5=""),"",IF(OR($M5=0,T5=0),0,IF((T5*100%)/$M5&gt;100%,100%,(T5*100%)/$M5))))</f>
        <v>1</v>
      </c>
      <c r="V5" s="252" t="str">
        <f t="shared" ref="V5" si="5">IF(S5="","",IF(U5&lt;100%, IF(U5&lt;100%, "ALERTA","EN TERMINO"), IF(U5=100%, "OK", "EN TERMINO")))</f>
        <v>OK</v>
      </c>
      <c r="W5" s="260" t="s">
        <v>96</v>
      </c>
      <c r="X5" s="257" t="s">
        <v>97</v>
      </c>
      <c r="Y5" s="253" t="str">
        <f>IF(U5=100%,IF(U5&gt;=100%,"CUMPLIDA","ATENCIÓN"),IF(U5&lt;100%,"INCUMPLIDA","EN EJECUCIÓN"))</f>
        <v>CUMPLIDA</v>
      </c>
      <c r="Z5" s="151"/>
      <c r="AA5" s="151"/>
      <c r="AB5" s="151"/>
      <c r="AC5" s="151"/>
      <c r="AD5" s="151"/>
      <c r="AE5" s="151"/>
      <c r="AF5" s="151"/>
      <c r="AG5" s="151"/>
      <c r="AH5" s="261" t="s">
        <v>98</v>
      </c>
      <c r="AI5" s="261" t="s">
        <v>99</v>
      </c>
      <c r="AJ5" s="245" t="str">
        <f>IF(AND(AH5="SI",AI5="NO"),"EFECTIVA",IF(AND(AH5="NO",AI5="NO"),"INEFECTIVA",IF(AND(AH5="NO",AI5="SI"),"INEFECTIVA")))</f>
        <v>EFECTIVA</v>
      </c>
      <c r="AK5" s="262" t="str">
        <f>IF(AJ5="EFECTIVA","NO","SI")</f>
        <v>NO</v>
      </c>
      <c r="AL5" s="249" t="s">
        <v>100</v>
      </c>
      <c r="AM5" s="150"/>
    </row>
    <row r="6" spans="2:59" ht="54.75" customHeight="1" x14ac:dyDescent="0.2">
      <c r="B6" s="186" t="s">
        <v>86</v>
      </c>
      <c r="C6" s="296"/>
      <c r="D6" s="187" t="s">
        <v>88</v>
      </c>
      <c r="E6" s="201">
        <v>2</v>
      </c>
      <c r="F6" s="202" t="s">
        <v>104</v>
      </c>
      <c r="G6" s="202" t="s">
        <v>105</v>
      </c>
      <c r="H6" s="198" t="s">
        <v>106</v>
      </c>
      <c r="I6" s="192" t="s">
        <v>107</v>
      </c>
      <c r="J6" s="203">
        <v>5</v>
      </c>
      <c r="K6" s="186" t="s">
        <v>93</v>
      </c>
      <c r="L6" s="194" t="s">
        <v>94</v>
      </c>
      <c r="M6" s="195">
        <v>1</v>
      </c>
      <c r="N6" s="204">
        <v>2023</v>
      </c>
      <c r="O6" s="204">
        <v>2026</v>
      </c>
      <c r="P6" s="204"/>
      <c r="Q6" s="248">
        <v>45657</v>
      </c>
      <c r="R6" s="256" t="s">
        <v>108</v>
      </c>
      <c r="S6" s="249">
        <v>0</v>
      </c>
      <c r="T6" s="250">
        <v>0</v>
      </c>
      <c r="U6" s="251">
        <f t="shared" ref="U6:U21" si="6">(IF(OR($M6="",T6=""),"",IF(OR($M6=0,T6=0),0,IF((T6*100%)/$M6&gt;100%,100%,(T6*100%)/$M6))))</f>
        <v>0</v>
      </c>
      <c r="V6" s="252" t="s">
        <v>109</v>
      </c>
      <c r="W6" s="198" t="s">
        <v>110</v>
      </c>
      <c r="X6" s="249" t="s">
        <v>97</v>
      </c>
      <c r="Y6" s="279" t="s">
        <v>111</v>
      </c>
      <c r="Z6" s="151"/>
      <c r="AA6" s="151"/>
      <c r="AB6" s="151"/>
      <c r="AC6" s="151"/>
      <c r="AD6" s="151"/>
      <c r="AE6" s="151"/>
      <c r="AF6" s="151"/>
      <c r="AG6" s="151"/>
      <c r="AH6" s="261"/>
      <c r="AI6" s="261"/>
      <c r="AJ6" s="245"/>
      <c r="AK6" s="262"/>
      <c r="AL6" s="249" t="s">
        <v>100</v>
      </c>
      <c r="AM6" s="150"/>
    </row>
    <row r="7" spans="2:59" ht="79.5" customHeight="1" x14ac:dyDescent="0.2">
      <c r="B7" s="186" t="s">
        <v>86</v>
      </c>
      <c r="C7" s="296"/>
      <c r="D7" s="187" t="s">
        <v>88</v>
      </c>
      <c r="E7" s="201">
        <v>3</v>
      </c>
      <c r="F7" s="202" t="s">
        <v>112</v>
      </c>
      <c r="G7" s="202" t="s">
        <v>113</v>
      </c>
      <c r="H7" s="205" t="s">
        <v>114</v>
      </c>
      <c r="I7" s="192" t="s">
        <v>115</v>
      </c>
      <c r="J7" s="203">
        <v>5</v>
      </c>
      <c r="K7" s="186" t="s">
        <v>93</v>
      </c>
      <c r="L7" s="194" t="s">
        <v>94</v>
      </c>
      <c r="M7" s="195">
        <v>1</v>
      </c>
      <c r="N7" s="204">
        <v>2026</v>
      </c>
      <c r="O7" s="204">
        <v>2028</v>
      </c>
      <c r="P7" s="204"/>
      <c r="Q7" s="248">
        <v>45657</v>
      </c>
      <c r="R7" s="256" t="s">
        <v>108</v>
      </c>
      <c r="S7" s="249">
        <v>0</v>
      </c>
      <c r="T7" s="250">
        <v>0</v>
      </c>
      <c r="U7" s="251">
        <f t="shared" si="6"/>
        <v>0</v>
      </c>
      <c r="V7" s="252" t="s">
        <v>109</v>
      </c>
      <c r="W7" s="198" t="s">
        <v>110</v>
      </c>
      <c r="X7" s="249" t="s">
        <v>97</v>
      </c>
      <c r="Y7" s="253" t="str">
        <f t="shared" ref="Y7:Y8" si="7">IF(U7=100%,IF(U7&gt;=100%,"CUMPLIDA","ATENCIÓN"),IF(U7&lt;75%,"ATENCIÓN","EN EJECUCIÓN"))</f>
        <v>ATENCIÓN</v>
      </c>
      <c r="Z7" s="151"/>
      <c r="AA7" s="151"/>
      <c r="AB7" s="151"/>
      <c r="AC7" s="151"/>
      <c r="AD7" s="151"/>
      <c r="AE7" s="151"/>
      <c r="AF7" s="151"/>
      <c r="AG7" s="151"/>
      <c r="AH7" s="173"/>
      <c r="AI7" s="249"/>
      <c r="AJ7" s="245"/>
      <c r="AK7" s="150"/>
      <c r="AL7" s="249" t="s">
        <v>100</v>
      </c>
      <c r="AM7" s="150"/>
    </row>
    <row r="8" spans="2:59" ht="65.25" customHeight="1" x14ac:dyDescent="0.2">
      <c r="B8" s="186" t="s">
        <v>86</v>
      </c>
      <c r="C8" s="297"/>
      <c r="D8" s="187" t="s">
        <v>88</v>
      </c>
      <c r="E8" s="201">
        <v>4</v>
      </c>
      <c r="F8" s="202" t="s">
        <v>116</v>
      </c>
      <c r="G8" s="202" t="s">
        <v>113</v>
      </c>
      <c r="H8" s="205" t="s">
        <v>117</v>
      </c>
      <c r="I8" s="192" t="s">
        <v>118</v>
      </c>
      <c r="J8" s="203">
        <v>1</v>
      </c>
      <c r="K8" s="186" t="s">
        <v>93</v>
      </c>
      <c r="L8" s="194" t="s">
        <v>94</v>
      </c>
      <c r="M8" s="195">
        <v>1</v>
      </c>
      <c r="N8" s="204">
        <v>2028</v>
      </c>
      <c r="O8" s="204">
        <v>2028</v>
      </c>
      <c r="P8" s="204"/>
      <c r="Q8" s="248">
        <v>45657</v>
      </c>
      <c r="R8" s="256" t="s">
        <v>108</v>
      </c>
      <c r="S8" s="249">
        <v>0</v>
      </c>
      <c r="T8" s="250">
        <v>0</v>
      </c>
      <c r="U8" s="251">
        <f t="shared" si="6"/>
        <v>0</v>
      </c>
      <c r="V8" s="252" t="s">
        <v>109</v>
      </c>
      <c r="W8" s="198" t="s">
        <v>110</v>
      </c>
      <c r="X8" s="249" t="s">
        <v>97</v>
      </c>
      <c r="Y8" s="253" t="str">
        <f t="shared" si="7"/>
        <v>ATENCIÓN</v>
      </c>
      <c r="Z8" s="151"/>
      <c r="AA8" s="151"/>
      <c r="AB8" s="151"/>
      <c r="AC8" s="151"/>
      <c r="AD8" s="151"/>
      <c r="AE8" s="151"/>
      <c r="AF8" s="151"/>
      <c r="AG8" s="151"/>
      <c r="AH8" s="173"/>
      <c r="AI8" s="249"/>
      <c r="AJ8" s="245"/>
      <c r="AK8" s="150"/>
      <c r="AL8" s="249" t="s">
        <v>100</v>
      </c>
      <c r="AM8" s="150"/>
    </row>
    <row r="9" spans="2:59" ht="59.25" customHeight="1" x14ac:dyDescent="0.2">
      <c r="B9" s="186" t="s">
        <v>86</v>
      </c>
      <c r="C9" s="206" t="s">
        <v>119</v>
      </c>
      <c r="D9" s="187" t="s">
        <v>88</v>
      </c>
      <c r="E9" s="201">
        <v>5</v>
      </c>
      <c r="F9" s="207" t="s">
        <v>120</v>
      </c>
      <c r="G9" s="186" t="s">
        <v>121</v>
      </c>
      <c r="H9" s="208" t="s">
        <v>122</v>
      </c>
      <c r="I9" s="186" t="s">
        <v>123</v>
      </c>
      <c r="J9" s="203">
        <v>1</v>
      </c>
      <c r="K9" s="186" t="s">
        <v>93</v>
      </c>
      <c r="L9" s="186" t="s">
        <v>94</v>
      </c>
      <c r="M9" s="195">
        <v>1</v>
      </c>
      <c r="N9" s="197">
        <v>44927</v>
      </c>
      <c r="O9" s="197">
        <v>45504</v>
      </c>
      <c r="P9" s="246">
        <v>45657</v>
      </c>
      <c r="Q9" s="248">
        <v>45657</v>
      </c>
      <c r="R9" s="268" t="s">
        <v>124</v>
      </c>
      <c r="S9" s="249"/>
      <c r="T9" s="250" t="str">
        <f t="shared" ref="T9:T21" si="8">(IF(S9="","",IF(OR($J9=0,$J9="",Q9=""),"",S9/$J9)))</f>
        <v/>
      </c>
      <c r="U9" s="251" t="str">
        <f t="shared" si="6"/>
        <v/>
      </c>
      <c r="V9" s="252" t="s">
        <v>125</v>
      </c>
      <c r="W9" s="198" t="s">
        <v>126</v>
      </c>
      <c r="X9" s="249" t="s">
        <v>97</v>
      </c>
      <c r="Y9" s="253" t="s">
        <v>127</v>
      </c>
      <c r="Z9" s="151"/>
      <c r="AA9" s="151"/>
      <c r="AB9" s="151"/>
      <c r="AC9" s="151"/>
      <c r="AD9" s="151"/>
      <c r="AE9" s="151"/>
      <c r="AF9" s="151"/>
      <c r="AG9" s="151"/>
      <c r="AH9" s="261" t="s">
        <v>99</v>
      </c>
      <c r="AI9" s="261" t="s">
        <v>99</v>
      </c>
      <c r="AJ9" s="245" t="str">
        <f t="shared" ref="AJ9:AJ10" si="9">IF(AND(AH9="SI",AI9="NO"),"EFECTIVA","INEFECTIVA")</f>
        <v>INEFECTIVA</v>
      </c>
      <c r="AK9" s="249" t="s">
        <v>98</v>
      </c>
      <c r="AL9" s="249" t="s">
        <v>100</v>
      </c>
      <c r="AM9" s="150"/>
    </row>
    <row r="10" spans="2:59" ht="57.75" customHeight="1" x14ac:dyDescent="0.2">
      <c r="B10" s="186" t="s">
        <v>86</v>
      </c>
      <c r="C10" s="295" t="s">
        <v>128</v>
      </c>
      <c r="D10" s="187" t="s">
        <v>88</v>
      </c>
      <c r="E10" s="188">
        <v>13</v>
      </c>
      <c r="F10" s="209" t="s">
        <v>129</v>
      </c>
      <c r="G10" s="209" t="s">
        <v>130</v>
      </c>
      <c r="H10" s="210" t="s">
        <v>131</v>
      </c>
      <c r="I10" s="192" t="s">
        <v>132</v>
      </c>
      <c r="J10" s="203">
        <v>2</v>
      </c>
      <c r="K10" s="186"/>
      <c r="L10" s="194" t="s">
        <v>133</v>
      </c>
      <c r="M10" s="195">
        <v>1</v>
      </c>
      <c r="N10" s="211">
        <v>44928</v>
      </c>
      <c r="O10" s="197">
        <v>45504</v>
      </c>
      <c r="P10" s="246">
        <v>45657</v>
      </c>
      <c r="Q10" s="258">
        <v>45657</v>
      </c>
      <c r="R10" s="269" t="s">
        <v>134</v>
      </c>
      <c r="S10" s="259"/>
      <c r="T10" s="250" t="str">
        <f t="shared" si="8"/>
        <v/>
      </c>
      <c r="U10" s="251" t="str">
        <f t="shared" si="6"/>
        <v/>
      </c>
      <c r="V10" s="252" t="s">
        <v>125</v>
      </c>
      <c r="W10" s="198" t="s">
        <v>126</v>
      </c>
      <c r="X10" s="249" t="s">
        <v>97</v>
      </c>
      <c r="Y10" s="253" t="s">
        <v>127</v>
      </c>
      <c r="Z10" s="151"/>
      <c r="AA10" s="151"/>
      <c r="AB10" s="151"/>
      <c r="AC10" s="151"/>
      <c r="AD10" s="151"/>
      <c r="AE10" s="151"/>
      <c r="AF10" s="151"/>
      <c r="AG10" s="151"/>
      <c r="AH10" s="261" t="s">
        <v>99</v>
      </c>
      <c r="AI10" s="261" t="s">
        <v>99</v>
      </c>
      <c r="AJ10" s="245" t="str">
        <f t="shared" si="9"/>
        <v>INEFECTIVA</v>
      </c>
      <c r="AK10" s="249" t="s">
        <v>98</v>
      </c>
      <c r="AL10" s="249" t="s">
        <v>100</v>
      </c>
      <c r="AM10" s="150"/>
    </row>
    <row r="11" spans="2:59" ht="76.5" customHeight="1" x14ac:dyDescent="0.2">
      <c r="B11" s="186" t="s">
        <v>86</v>
      </c>
      <c r="C11" s="296"/>
      <c r="D11" s="187" t="s">
        <v>88</v>
      </c>
      <c r="E11" s="201">
        <v>16</v>
      </c>
      <c r="F11" s="212" t="s">
        <v>135</v>
      </c>
      <c r="G11" s="212" t="s">
        <v>136</v>
      </c>
      <c r="H11" s="213" t="s">
        <v>137</v>
      </c>
      <c r="I11" s="186" t="s">
        <v>138</v>
      </c>
      <c r="J11" s="203">
        <v>1</v>
      </c>
      <c r="K11" s="186"/>
      <c r="L11" s="194" t="s">
        <v>133</v>
      </c>
      <c r="M11" s="195">
        <v>1</v>
      </c>
      <c r="N11" s="211">
        <v>44928</v>
      </c>
      <c r="O11" s="197">
        <v>45504</v>
      </c>
      <c r="P11" s="246">
        <v>45657</v>
      </c>
      <c r="Q11" s="258">
        <v>45657</v>
      </c>
      <c r="R11" s="269" t="s">
        <v>134</v>
      </c>
      <c r="S11" s="259">
        <v>0</v>
      </c>
      <c r="T11" s="250">
        <f t="shared" si="8"/>
        <v>0</v>
      </c>
      <c r="U11" s="251">
        <f t="shared" si="6"/>
        <v>0</v>
      </c>
      <c r="V11" s="252" t="str">
        <f t="shared" ref="V11:V21" si="10">IF(S11="","",IF(U11&lt;100%, IF(U11&lt;100%, "ALERTA","EN TERMINO"), IF(U11=100%, "OK", "EN TERMINO")))</f>
        <v>ALERTA</v>
      </c>
      <c r="W11" s="198" t="s">
        <v>126</v>
      </c>
      <c r="X11" s="249" t="s">
        <v>97</v>
      </c>
      <c r="Y11" s="253" t="str">
        <f>IF(U11=100%,IF(U11&gt;=100%,"CUMPLIDA","ATENCIÓN"),IF(U11&lt;100%,"INCUMPLIDA","EN EJECUCIÓN"))</f>
        <v>INCUMPLIDA</v>
      </c>
      <c r="Z11" s="151"/>
      <c r="AA11" s="151"/>
      <c r="AB11" s="151"/>
      <c r="AC11" s="151"/>
      <c r="AD11" s="151"/>
      <c r="AE11" s="151"/>
      <c r="AF11" s="151"/>
      <c r="AG11" s="151"/>
      <c r="AH11" s="261" t="s">
        <v>99</v>
      </c>
      <c r="AI11" s="261" t="s">
        <v>99</v>
      </c>
      <c r="AJ11" s="245" t="str">
        <f t="shared" ref="AJ11:AJ13" si="11">IF(AND(AH11="SI",AI11="NO"),"EFECTIVA","INEFECTIVA")</f>
        <v>INEFECTIVA</v>
      </c>
      <c r="AK11" s="249" t="s">
        <v>98</v>
      </c>
      <c r="AL11" s="249" t="s">
        <v>100</v>
      </c>
      <c r="AM11" s="150"/>
    </row>
    <row r="12" spans="2:59" ht="80.25" customHeight="1" x14ac:dyDescent="0.2">
      <c r="B12" s="186" t="s">
        <v>86</v>
      </c>
      <c r="C12" s="296"/>
      <c r="D12" s="187" t="s">
        <v>88</v>
      </c>
      <c r="E12" s="188">
        <v>16</v>
      </c>
      <c r="F12" s="212" t="s">
        <v>135</v>
      </c>
      <c r="G12" s="212" t="s">
        <v>136</v>
      </c>
      <c r="H12" s="202" t="s">
        <v>139</v>
      </c>
      <c r="I12" s="202" t="s">
        <v>140</v>
      </c>
      <c r="J12" s="203">
        <v>1</v>
      </c>
      <c r="K12" s="186"/>
      <c r="L12" s="194" t="s">
        <v>133</v>
      </c>
      <c r="M12" s="195">
        <v>1</v>
      </c>
      <c r="N12" s="211">
        <v>44928</v>
      </c>
      <c r="O12" s="197">
        <v>45504</v>
      </c>
      <c r="P12" s="246">
        <v>45657</v>
      </c>
      <c r="Q12" s="248">
        <v>45657</v>
      </c>
      <c r="R12" s="269" t="s">
        <v>134</v>
      </c>
      <c r="S12" s="249">
        <v>0</v>
      </c>
      <c r="T12" s="250">
        <f t="shared" si="8"/>
        <v>0</v>
      </c>
      <c r="U12" s="251">
        <f t="shared" si="6"/>
        <v>0</v>
      </c>
      <c r="V12" s="252" t="str">
        <f t="shared" si="10"/>
        <v>ALERTA</v>
      </c>
      <c r="W12" s="198" t="s">
        <v>126</v>
      </c>
      <c r="X12" s="249" t="s">
        <v>97</v>
      </c>
      <c r="Y12" s="253" t="str">
        <f t="shared" ref="Y12:Y21" si="12">IF(U12=100%,IF(U12&gt;=100%,"CUMPLIDA","ATENCIÓN"),IF(U12&lt;100%,"INCUMPLIDA","EN EJECUCIÓN"))</f>
        <v>INCUMPLIDA</v>
      </c>
      <c r="Z12" s="151"/>
      <c r="AA12" s="151"/>
      <c r="AB12" s="151"/>
      <c r="AC12" s="151"/>
      <c r="AD12" s="151"/>
      <c r="AE12" s="151"/>
      <c r="AF12" s="151"/>
      <c r="AG12" s="151"/>
      <c r="AH12" s="261" t="s">
        <v>99</v>
      </c>
      <c r="AI12" s="261" t="s">
        <v>99</v>
      </c>
      <c r="AJ12" s="245" t="str">
        <f t="shared" si="11"/>
        <v>INEFECTIVA</v>
      </c>
      <c r="AK12" s="249" t="s">
        <v>98</v>
      </c>
      <c r="AL12" s="249" t="s">
        <v>100</v>
      </c>
      <c r="AM12" s="150"/>
    </row>
    <row r="13" spans="2:59" ht="75.75" customHeight="1" x14ac:dyDescent="0.2">
      <c r="B13" s="186" t="s">
        <v>86</v>
      </c>
      <c r="C13" s="296"/>
      <c r="D13" s="187" t="s">
        <v>88</v>
      </c>
      <c r="E13" s="201">
        <v>16</v>
      </c>
      <c r="F13" s="212" t="s">
        <v>135</v>
      </c>
      <c r="G13" s="212" t="s">
        <v>136</v>
      </c>
      <c r="H13" s="202" t="s">
        <v>141</v>
      </c>
      <c r="I13" s="202" t="s">
        <v>142</v>
      </c>
      <c r="J13" s="203">
        <v>1</v>
      </c>
      <c r="K13" s="186"/>
      <c r="L13" s="194" t="s">
        <v>133</v>
      </c>
      <c r="M13" s="195">
        <v>0.5</v>
      </c>
      <c r="N13" s="211">
        <v>44928</v>
      </c>
      <c r="O13" s="197">
        <v>45504</v>
      </c>
      <c r="P13" s="246">
        <v>45657</v>
      </c>
      <c r="Q13" s="248">
        <v>45657</v>
      </c>
      <c r="R13" s="269" t="s">
        <v>134</v>
      </c>
      <c r="S13" s="249">
        <v>0</v>
      </c>
      <c r="T13" s="250">
        <f t="shared" si="8"/>
        <v>0</v>
      </c>
      <c r="U13" s="251">
        <f t="shared" si="6"/>
        <v>0</v>
      </c>
      <c r="V13" s="252" t="str">
        <f t="shared" si="10"/>
        <v>ALERTA</v>
      </c>
      <c r="W13" s="198" t="s">
        <v>126</v>
      </c>
      <c r="X13" s="249" t="s">
        <v>97</v>
      </c>
      <c r="Y13" s="253" t="str">
        <f t="shared" si="12"/>
        <v>INCUMPLIDA</v>
      </c>
      <c r="Z13" s="151"/>
      <c r="AA13" s="151"/>
      <c r="AB13" s="151"/>
      <c r="AC13" s="151"/>
      <c r="AD13" s="151"/>
      <c r="AE13" s="151"/>
      <c r="AF13" s="151"/>
      <c r="AG13" s="151"/>
      <c r="AH13" s="261" t="s">
        <v>99</v>
      </c>
      <c r="AI13" s="261" t="s">
        <v>99</v>
      </c>
      <c r="AJ13" s="245" t="str">
        <f t="shared" si="11"/>
        <v>INEFECTIVA</v>
      </c>
      <c r="AK13" s="249" t="s">
        <v>98</v>
      </c>
      <c r="AL13" s="249" t="s">
        <v>100</v>
      </c>
      <c r="AM13" s="249"/>
    </row>
    <row r="14" spans="2:59" ht="116.25" customHeight="1" x14ac:dyDescent="0.2">
      <c r="B14" s="186" t="s">
        <v>86</v>
      </c>
      <c r="C14" s="296"/>
      <c r="D14" s="187" t="s">
        <v>88</v>
      </c>
      <c r="E14" s="201">
        <v>17</v>
      </c>
      <c r="F14" s="214" t="s">
        <v>143</v>
      </c>
      <c r="G14" s="214" t="s">
        <v>144</v>
      </c>
      <c r="H14" s="215" t="s">
        <v>145</v>
      </c>
      <c r="I14" s="215" t="s">
        <v>146</v>
      </c>
      <c r="J14" s="203">
        <v>1</v>
      </c>
      <c r="K14" s="186"/>
      <c r="L14" s="194" t="s">
        <v>133</v>
      </c>
      <c r="M14" s="195">
        <v>1</v>
      </c>
      <c r="N14" s="211">
        <v>44928</v>
      </c>
      <c r="O14" s="222">
        <v>45504</v>
      </c>
      <c r="P14" s="197"/>
      <c r="Q14" s="248">
        <v>45657</v>
      </c>
      <c r="R14" s="256" t="s">
        <v>147</v>
      </c>
      <c r="S14" s="249">
        <v>1</v>
      </c>
      <c r="T14" s="250">
        <f t="shared" si="8"/>
        <v>1</v>
      </c>
      <c r="U14" s="251">
        <f t="shared" si="6"/>
        <v>1</v>
      </c>
      <c r="V14" s="252" t="str">
        <f t="shared" si="10"/>
        <v>OK</v>
      </c>
      <c r="W14" s="280" t="s">
        <v>398</v>
      </c>
      <c r="X14" s="249" t="s">
        <v>97</v>
      </c>
      <c r="Y14" s="253" t="str">
        <f t="shared" si="12"/>
        <v>CUMPLIDA</v>
      </c>
      <c r="Z14" s="151"/>
      <c r="AA14" s="151"/>
      <c r="AB14" s="151"/>
      <c r="AC14" s="151"/>
      <c r="AD14" s="151"/>
      <c r="AE14" s="151"/>
      <c r="AF14" s="151"/>
      <c r="AG14" s="151"/>
      <c r="AH14" s="261" t="s">
        <v>98</v>
      </c>
      <c r="AI14" s="261" t="s">
        <v>99</v>
      </c>
      <c r="AJ14" s="245" t="str">
        <f>IF(AND(AH14="SI",AI14="NO"),"EFECTIVA",IF(AND(AH14="NO",AI14="NO"),"INEFECTIVA",IF(AND(AH14="NO",AI14="SI"),"INEFECTIVA")))</f>
        <v>EFECTIVA</v>
      </c>
      <c r="AK14" s="262" t="str">
        <f>IF(AJ14="EFECTIVA","NO","SI")</f>
        <v>NO</v>
      </c>
      <c r="AL14" s="249" t="s">
        <v>100</v>
      </c>
      <c r="AM14" s="150"/>
    </row>
    <row r="15" spans="2:59" ht="98.25" customHeight="1" x14ac:dyDescent="0.2">
      <c r="B15" s="186" t="s">
        <v>86</v>
      </c>
      <c r="C15" s="296"/>
      <c r="D15" s="187" t="s">
        <v>88</v>
      </c>
      <c r="E15" s="201">
        <v>20</v>
      </c>
      <c r="F15" s="216" t="s">
        <v>148</v>
      </c>
      <c r="G15" s="216" t="s">
        <v>149</v>
      </c>
      <c r="H15" s="215" t="s">
        <v>150</v>
      </c>
      <c r="I15" s="215" t="s">
        <v>151</v>
      </c>
      <c r="J15" s="203">
        <v>1</v>
      </c>
      <c r="K15" s="186"/>
      <c r="L15" s="194" t="s">
        <v>133</v>
      </c>
      <c r="M15" s="195">
        <v>1</v>
      </c>
      <c r="N15" s="211">
        <v>44958</v>
      </c>
      <c r="O15" s="217">
        <v>45291</v>
      </c>
      <c r="P15" s="278">
        <v>45657</v>
      </c>
      <c r="Q15" s="248">
        <v>45657</v>
      </c>
      <c r="R15" s="256" t="s">
        <v>152</v>
      </c>
      <c r="S15" s="249">
        <v>0</v>
      </c>
      <c r="T15" s="250">
        <f t="shared" si="8"/>
        <v>0</v>
      </c>
      <c r="U15" s="251">
        <f t="shared" si="6"/>
        <v>0</v>
      </c>
      <c r="V15" s="252" t="str">
        <f t="shared" si="10"/>
        <v>ALERTA</v>
      </c>
      <c r="W15" s="198" t="s">
        <v>126</v>
      </c>
      <c r="X15" s="249" t="s">
        <v>97</v>
      </c>
      <c r="Y15" s="253" t="str">
        <f t="shared" si="12"/>
        <v>INCUMPLIDA</v>
      </c>
      <c r="Z15" s="151"/>
      <c r="AA15" s="151"/>
      <c r="AB15" s="151"/>
      <c r="AC15" s="151"/>
      <c r="AD15" s="151"/>
      <c r="AE15" s="151"/>
      <c r="AF15" s="151"/>
      <c r="AG15" s="151"/>
      <c r="AH15" s="173" t="s">
        <v>99</v>
      </c>
      <c r="AI15" s="173" t="s">
        <v>99</v>
      </c>
      <c r="AJ15" s="245" t="str">
        <f t="shared" ref="AJ15" si="13">IF(AND(AH15="SI",AI15="NO"),"EFECTIVA","INEFECTIVA")</f>
        <v>INEFECTIVA</v>
      </c>
      <c r="AK15" s="249" t="s">
        <v>98</v>
      </c>
      <c r="AL15" s="249" t="s">
        <v>100</v>
      </c>
      <c r="AM15" s="150"/>
    </row>
    <row r="16" spans="2:59" ht="105.75" customHeight="1" x14ac:dyDescent="0.2">
      <c r="B16" s="186" t="s">
        <v>86</v>
      </c>
      <c r="C16" s="296"/>
      <c r="D16" s="187" t="s">
        <v>88</v>
      </c>
      <c r="E16" s="201">
        <v>20</v>
      </c>
      <c r="F16" s="216" t="s">
        <v>148</v>
      </c>
      <c r="G16" s="216" t="s">
        <v>149</v>
      </c>
      <c r="H16" s="215" t="s">
        <v>153</v>
      </c>
      <c r="I16" s="215" t="s">
        <v>154</v>
      </c>
      <c r="J16" s="203">
        <v>1</v>
      </c>
      <c r="K16" s="186"/>
      <c r="L16" s="194" t="s">
        <v>133</v>
      </c>
      <c r="M16" s="195">
        <v>1</v>
      </c>
      <c r="N16" s="211">
        <v>44958</v>
      </c>
      <c r="O16" s="217">
        <v>45291</v>
      </c>
      <c r="P16" s="278">
        <v>45657</v>
      </c>
      <c r="Q16" s="248">
        <v>45657</v>
      </c>
      <c r="R16" s="256" t="s">
        <v>152</v>
      </c>
      <c r="S16" s="249">
        <v>0</v>
      </c>
      <c r="T16" s="250">
        <f t="shared" si="8"/>
        <v>0</v>
      </c>
      <c r="U16" s="251">
        <f t="shared" si="6"/>
        <v>0</v>
      </c>
      <c r="V16" s="252" t="str">
        <f t="shared" si="10"/>
        <v>ALERTA</v>
      </c>
      <c r="W16" s="198" t="s">
        <v>126</v>
      </c>
      <c r="X16" s="249" t="s">
        <v>97</v>
      </c>
      <c r="Y16" s="253" t="str">
        <f t="shared" si="12"/>
        <v>INCUMPLIDA</v>
      </c>
      <c r="Z16" s="151"/>
      <c r="AA16" s="151"/>
      <c r="AB16" s="151"/>
      <c r="AC16" s="151"/>
      <c r="AD16" s="151"/>
      <c r="AE16" s="151"/>
      <c r="AF16" s="151"/>
      <c r="AG16" s="151"/>
      <c r="AH16" s="173" t="s">
        <v>99</v>
      </c>
      <c r="AI16" s="173" t="s">
        <v>99</v>
      </c>
      <c r="AJ16" s="245" t="str">
        <f t="shared" ref="AJ16" si="14">IF(AND(AH16="SI",AI16="NO"),"EFECTIVA","INEFECTIVA")</f>
        <v>INEFECTIVA</v>
      </c>
      <c r="AK16" s="249" t="s">
        <v>98</v>
      </c>
      <c r="AL16" s="249" t="s">
        <v>100</v>
      </c>
      <c r="AM16" s="150"/>
    </row>
    <row r="17" spans="2:39" ht="291.75" customHeight="1" x14ac:dyDescent="0.2">
      <c r="B17" s="186" t="s">
        <v>86</v>
      </c>
      <c r="C17" s="298" t="s">
        <v>155</v>
      </c>
      <c r="D17" s="187" t="s">
        <v>88</v>
      </c>
      <c r="E17" s="218">
        <v>22</v>
      </c>
      <c r="F17" s="199" t="s">
        <v>156</v>
      </c>
      <c r="G17" s="199" t="s">
        <v>157</v>
      </c>
      <c r="H17" s="265" t="s">
        <v>158</v>
      </c>
      <c r="I17" s="199" t="s">
        <v>159</v>
      </c>
      <c r="J17" s="219">
        <v>14</v>
      </c>
      <c r="K17" s="150" t="s">
        <v>160</v>
      </c>
      <c r="L17" s="199" t="s">
        <v>161</v>
      </c>
      <c r="M17" s="195">
        <v>1</v>
      </c>
      <c r="N17" s="196">
        <v>45292</v>
      </c>
      <c r="O17" s="222">
        <v>45657</v>
      </c>
      <c r="P17" s="196"/>
      <c r="Q17" s="248">
        <v>45657</v>
      </c>
      <c r="R17" s="270" t="s">
        <v>162</v>
      </c>
      <c r="S17" s="282">
        <v>0</v>
      </c>
      <c r="T17" s="250">
        <f t="shared" si="8"/>
        <v>0</v>
      </c>
      <c r="U17" s="251">
        <f t="shared" si="6"/>
        <v>0</v>
      </c>
      <c r="V17" s="252" t="str">
        <f t="shared" si="10"/>
        <v>ALERTA</v>
      </c>
      <c r="W17" s="198" t="s">
        <v>126</v>
      </c>
      <c r="X17" s="249" t="s">
        <v>97</v>
      </c>
      <c r="Y17" s="253" t="str">
        <f t="shared" si="12"/>
        <v>INCUMPLIDA</v>
      </c>
      <c r="Z17" s="151"/>
      <c r="AA17" s="151"/>
      <c r="AB17" s="151"/>
      <c r="AC17" s="151"/>
      <c r="AD17" s="151"/>
      <c r="AE17" s="151"/>
      <c r="AF17" s="151"/>
      <c r="AG17" s="151"/>
      <c r="AH17" s="173" t="s">
        <v>99</v>
      </c>
      <c r="AI17" s="173" t="s">
        <v>99</v>
      </c>
      <c r="AJ17" s="245" t="str">
        <f t="shared" ref="AJ17" si="15">IF(AND(AH17="SI",AI17="NO"),"EFECTIVA","INEFECTIVA")</f>
        <v>INEFECTIVA</v>
      </c>
      <c r="AK17" s="249" t="s">
        <v>98</v>
      </c>
      <c r="AL17" s="249" t="s">
        <v>100</v>
      </c>
      <c r="AM17" s="150"/>
    </row>
    <row r="18" spans="2:39" ht="157.5" customHeight="1" x14ac:dyDescent="0.2">
      <c r="B18" s="186" t="s">
        <v>86</v>
      </c>
      <c r="C18" s="298"/>
      <c r="D18" s="187" t="s">
        <v>88</v>
      </c>
      <c r="E18" s="218">
        <v>24</v>
      </c>
      <c r="F18" s="220" t="s">
        <v>163</v>
      </c>
      <c r="G18" s="220" t="s">
        <v>164</v>
      </c>
      <c r="H18" s="265" t="s">
        <v>165</v>
      </c>
      <c r="I18" s="199" t="s">
        <v>166</v>
      </c>
      <c r="J18" s="219">
        <v>1</v>
      </c>
      <c r="K18" s="150" t="s">
        <v>167</v>
      </c>
      <c r="L18" s="199" t="s">
        <v>161</v>
      </c>
      <c r="M18" s="195">
        <v>1</v>
      </c>
      <c r="N18" s="196">
        <v>45139</v>
      </c>
      <c r="O18" s="196">
        <v>45473</v>
      </c>
      <c r="P18" s="278">
        <v>45595</v>
      </c>
      <c r="Q18" s="248">
        <v>45657</v>
      </c>
      <c r="R18" s="281" t="s">
        <v>168</v>
      </c>
      <c r="S18" s="284">
        <v>0</v>
      </c>
      <c r="T18" s="250">
        <f t="shared" si="8"/>
        <v>0</v>
      </c>
      <c r="U18" s="251">
        <f t="shared" si="6"/>
        <v>0</v>
      </c>
      <c r="V18" s="252" t="str">
        <f t="shared" si="10"/>
        <v>ALERTA</v>
      </c>
      <c r="W18" s="198" t="s">
        <v>126</v>
      </c>
      <c r="X18" s="249" t="s">
        <v>97</v>
      </c>
      <c r="Y18" s="253" t="str">
        <f t="shared" si="12"/>
        <v>INCUMPLIDA</v>
      </c>
      <c r="Z18" s="151"/>
      <c r="AA18" s="151"/>
      <c r="AB18" s="151"/>
      <c r="AC18" s="151"/>
      <c r="AD18" s="151"/>
      <c r="AE18" s="151"/>
      <c r="AF18" s="151"/>
      <c r="AG18" s="151"/>
      <c r="AH18" s="173" t="s">
        <v>99</v>
      </c>
      <c r="AI18" s="173" t="s">
        <v>99</v>
      </c>
      <c r="AJ18" s="245" t="str">
        <f t="shared" ref="AJ18:AJ19" si="16">IF(AND(AH18="SI",AI18="NO"),"EFECTIVA","INEFECTIVA")</f>
        <v>INEFECTIVA</v>
      </c>
      <c r="AK18" s="249" t="s">
        <v>98</v>
      </c>
      <c r="AL18" s="249" t="s">
        <v>100</v>
      </c>
      <c r="AM18" s="150"/>
    </row>
    <row r="19" spans="2:39" ht="76.5" x14ac:dyDescent="0.2">
      <c r="B19" s="186" t="s">
        <v>86</v>
      </c>
      <c r="C19" s="298"/>
      <c r="D19" s="187" t="s">
        <v>88</v>
      </c>
      <c r="E19" s="218">
        <v>25</v>
      </c>
      <c r="F19" s="220" t="s">
        <v>169</v>
      </c>
      <c r="G19" s="220" t="s">
        <v>170</v>
      </c>
      <c r="H19" s="221" t="s">
        <v>171</v>
      </c>
      <c r="I19" s="199" t="s">
        <v>172</v>
      </c>
      <c r="J19" s="219">
        <v>1</v>
      </c>
      <c r="K19" s="150" t="s">
        <v>167</v>
      </c>
      <c r="L19" s="199" t="s">
        <v>161</v>
      </c>
      <c r="M19" s="195">
        <v>1</v>
      </c>
      <c r="N19" s="196">
        <v>45170</v>
      </c>
      <c r="O19" s="196">
        <v>45504</v>
      </c>
      <c r="P19" s="246">
        <v>45657</v>
      </c>
      <c r="Q19" s="248">
        <v>45657</v>
      </c>
      <c r="R19" s="256" t="s">
        <v>173</v>
      </c>
      <c r="S19" s="285">
        <v>0</v>
      </c>
      <c r="T19" s="250">
        <f t="shared" si="8"/>
        <v>0</v>
      </c>
      <c r="U19" s="251">
        <f t="shared" si="6"/>
        <v>0</v>
      </c>
      <c r="V19" s="252" t="str">
        <f t="shared" si="10"/>
        <v>ALERTA</v>
      </c>
      <c r="W19" s="198" t="s">
        <v>126</v>
      </c>
      <c r="X19" s="249" t="s">
        <v>97</v>
      </c>
      <c r="Y19" s="253" t="str">
        <f t="shared" si="12"/>
        <v>INCUMPLIDA</v>
      </c>
      <c r="Z19" s="151"/>
      <c r="AA19" s="151"/>
      <c r="AB19" s="151"/>
      <c r="AC19" s="151"/>
      <c r="AD19" s="151"/>
      <c r="AE19" s="151"/>
      <c r="AF19" s="151"/>
      <c r="AG19" s="151"/>
      <c r="AH19" s="173" t="s">
        <v>99</v>
      </c>
      <c r="AI19" s="173" t="s">
        <v>99</v>
      </c>
      <c r="AJ19" s="245" t="str">
        <f t="shared" si="16"/>
        <v>INEFECTIVA</v>
      </c>
      <c r="AK19" s="249" t="s">
        <v>98</v>
      </c>
      <c r="AL19" s="249" t="s">
        <v>100</v>
      </c>
      <c r="AM19" s="150"/>
    </row>
    <row r="20" spans="2:39" ht="51" x14ac:dyDescent="0.2">
      <c r="B20" s="186" t="s">
        <v>86</v>
      </c>
      <c r="C20" s="298"/>
      <c r="D20" s="187" t="s">
        <v>88</v>
      </c>
      <c r="E20" s="218">
        <v>25</v>
      </c>
      <c r="F20" s="220" t="s">
        <v>169</v>
      </c>
      <c r="G20" s="220" t="s">
        <v>170</v>
      </c>
      <c r="H20" s="199" t="s">
        <v>174</v>
      </c>
      <c r="I20" s="199" t="s">
        <v>175</v>
      </c>
      <c r="J20" s="219">
        <v>1</v>
      </c>
      <c r="K20" s="150" t="s">
        <v>167</v>
      </c>
      <c r="L20" s="199" t="s">
        <v>161</v>
      </c>
      <c r="M20" s="195">
        <v>1</v>
      </c>
      <c r="N20" s="196">
        <v>45170</v>
      </c>
      <c r="O20" s="246">
        <v>45657</v>
      </c>
      <c r="P20" s="196"/>
      <c r="Q20" s="248">
        <v>45657</v>
      </c>
      <c r="R20" s="256" t="s">
        <v>176</v>
      </c>
      <c r="S20" s="249">
        <v>0</v>
      </c>
      <c r="T20" s="250">
        <f t="shared" si="8"/>
        <v>0</v>
      </c>
      <c r="U20" s="251">
        <f t="shared" si="6"/>
        <v>0</v>
      </c>
      <c r="V20" s="252" t="str">
        <f t="shared" si="10"/>
        <v>ALERTA</v>
      </c>
      <c r="W20" s="283" t="s">
        <v>96</v>
      </c>
      <c r="X20" s="249" t="s">
        <v>97</v>
      </c>
      <c r="Y20" s="253" t="str">
        <f t="shared" si="12"/>
        <v>INCUMPLIDA</v>
      </c>
      <c r="Z20" s="151"/>
      <c r="AA20" s="151"/>
      <c r="AB20" s="151"/>
      <c r="AC20" s="151"/>
      <c r="AD20" s="151"/>
      <c r="AE20" s="151"/>
      <c r="AF20" s="151"/>
      <c r="AG20" s="151"/>
      <c r="AH20" s="261" t="s">
        <v>98</v>
      </c>
      <c r="AI20" s="261" t="s">
        <v>99</v>
      </c>
      <c r="AJ20" s="245" t="str">
        <f>IF(AND(AH20="SI",AI20="NO"),"EFECTIVA",IF(AND(AH20="NO",AI20="NO"),"INEFECTIVA",IF(AND(AH20="NO",AI20="SI"),"INEFECTIVA")))</f>
        <v>EFECTIVA</v>
      </c>
      <c r="AK20" s="262" t="str">
        <f>IF(AJ20="EFECTIVA","NO","SI")</f>
        <v>NO</v>
      </c>
      <c r="AL20" s="249" t="s">
        <v>100</v>
      </c>
      <c r="AM20" s="150"/>
    </row>
    <row r="21" spans="2:39" ht="112.5" customHeight="1" x14ac:dyDescent="0.2">
      <c r="B21" s="186" t="s">
        <v>86</v>
      </c>
      <c r="C21" s="298"/>
      <c r="D21" s="187" t="s">
        <v>88</v>
      </c>
      <c r="E21" s="218">
        <v>26</v>
      </c>
      <c r="F21" s="223" t="s">
        <v>177</v>
      </c>
      <c r="G21" s="199" t="s">
        <v>178</v>
      </c>
      <c r="H21" s="199" t="s">
        <v>179</v>
      </c>
      <c r="I21" s="199" t="s">
        <v>180</v>
      </c>
      <c r="J21" s="219">
        <v>3</v>
      </c>
      <c r="K21" s="150" t="s">
        <v>160</v>
      </c>
      <c r="L21" s="199" t="s">
        <v>161</v>
      </c>
      <c r="M21" s="195">
        <v>1</v>
      </c>
      <c r="N21" s="196">
        <v>45170</v>
      </c>
      <c r="O21" s="196">
        <v>45504</v>
      </c>
      <c r="P21" s="246">
        <v>45626</v>
      </c>
      <c r="Q21" s="248">
        <v>45657</v>
      </c>
      <c r="R21" s="256" t="s">
        <v>181</v>
      </c>
      <c r="S21" s="249">
        <v>0.2</v>
      </c>
      <c r="T21" s="250">
        <f t="shared" si="8"/>
        <v>6.6666666666666666E-2</v>
      </c>
      <c r="U21" s="251">
        <f t="shared" si="6"/>
        <v>6.6666666666666666E-2</v>
      </c>
      <c r="V21" s="252" t="str">
        <f t="shared" si="10"/>
        <v>ALERTA</v>
      </c>
      <c r="W21" s="198" t="s">
        <v>126</v>
      </c>
      <c r="X21" s="257" t="s">
        <v>97</v>
      </c>
      <c r="Y21" s="253" t="str">
        <f t="shared" si="12"/>
        <v>INCUMPLIDA</v>
      </c>
      <c r="Z21" s="151"/>
      <c r="AA21" s="151"/>
      <c r="AB21" s="151"/>
      <c r="AC21" s="151"/>
      <c r="AD21" s="151"/>
      <c r="AE21" s="151"/>
      <c r="AF21" s="151"/>
      <c r="AG21" s="151"/>
      <c r="AH21" s="261" t="s">
        <v>99</v>
      </c>
      <c r="AI21" s="261" t="s">
        <v>99</v>
      </c>
      <c r="AJ21" s="245" t="str">
        <f>IF(AND(AH21="SI",AI21="NO"),"EFECTIVA",IF(AND(AH21="NO",AI21="NO"),"INEFECTIVA",IF(AND(AH21="NO",AI21="SI"),"INEFECTIVA")))</f>
        <v>INEFECTIVA</v>
      </c>
      <c r="AK21" s="262" t="str">
        <f>IF(AJ21="EFECTIVA","NO","SI")</f>
        <v>SI</v>
      </c>
      <c r="AL21" s="249" t="s">
        <v>100</v>
      </c>
      <c r="AM21" s="150"/>
    </row>
    <row r="22" spans="2:39" ht="84" customHeight="1" x14ac:dyDescent="0.2">
      <c r="B22" s="186" t="s">
        <v>86</v>
      </c>
      <c r="C22" s="298"/>
      <c r="D22" s="187" t="s">
        <v>88</v>
      </c>
      <c r="E22" s="218">
        <v>27</v>
      </c>
      <c r="F22" s="223" t="s">
        <v>182</v>
      </c>
      <c r="G22" s="223" t="s">
        <v>183</v>
      </c>
      <c r="H22" s="199" t="s">
        <v>184</v>
      </c>
      <c r="I22" s="199" t="s">
        <v>185</v>
      </c>
      <c r="J22" s="219">
        <v>1</v>
      </c>
      <c r="K22" s="150" t="s">
        <v>167</v>
      </c>
      <c r="L22" s="199" t="s">
        <v>161</v>
      </c>
      <c r="M22" s="195">
        <v>1</v>
      </c>
      <c r="N22" s="211">
        <v>45444</v>
      </c>
      <c r="O22" s="247">
        <v>45657</v>
      </c>
      <c r="P22" s="211"/>
      <c r="Q22" s="248">
        <v>45657</v>
      </c>
      <c r="R22" s="267" t="s">
        <v>186</v>
      </c>
      <c r="S22" s="249">
        <v>0</v>
      </c>
      <c r="T22" s="250">
        <f t="shared" ref="T22:T36" si="17">(IF(S22="","",IF(OR($J22=0,$J22="",Q22=""),"",S22/$J22)))</f>
        <v>0</v>
      </c>
      <c r="U22" s="251">
        <f t="shared" ref="U22:U36" si="18">(IF(OR($M22="",T22=""),"",IF(OR($M22=0,T22=0),0,IF((T22*100%)/$M22&gt;100%,100%,(T22*100%)/$M22))))</f>
        <v>0</v>
      </c>
      <c r="V22" s="252" t="s">
        <v>125</v>
      </c>
      <c r="W22" s="198" t="s">
        <v>126</v>
      </c>
      <c r="X22" s="249" t="s">
        <v>97</v>
      </c>
      <c r="Y22" s="253" t="s">
        <v>127</v>
      </c>
      <c r="Z22" s="151"/>
      <c r="AA22" s="151"/>
      <c r="AB22" s="151"/>
      <c r="AC22" s="151"/>
      <c r="AD22" s="151"/>
      <c r="AE22" s="151"/>
      <c r="AF22" s="151"/>
      <c r="AG22" s="151"/>
      <c r="AH22" s="173" t="s">
        <v>99</v>
      </c>
      <c r="AI22" s="173" t="s">
        <v>99</v>
      </c>
      <c r="AJ22" s="245" t="str">
        <f>IF(AND(AH22="SI",AI22="NO"),"EFECTIVA",IF(AND(AH22="NO",AI22="NO"),"INEFECTIVA",IF(AND(AH22="NO",AI22="SI"),"INEFECTIVA")))</f>
        <v>INEFECTIVA</v>
      </c>
      <c r="AK22" s="262" t="str">
        <f>IF(AJ22="EFECTIVA","NO","SI")</f>
        <v>SI</v>
      </c>
      <c r="AL22" s="249" t="s">
        <v>100</v>
      </c>
      <c r="AM22" s="150"/>
    </row>
    <row r="23" spans="2:39" ht="63.75" x14ac:dyDescent="0.2">
      <c r="B23" s="186" t="s">
        <v>86</v>
      </c>
      <c r="C23" s="298"/>
      <c r="D23" s="187" t="s">
        <v>88</v>
      </c>
      <c r="E23" s="218">
        <v>28</v>
      </c>
      <c r="F23" s="199" t="s">
        <v>187</v>
      </c>
      <c r="G23" s="199" t="s">
        <v>188</v>
      </c>
      <c r="H23" s="199" t="s">
        <v>131</v>
      </c>
      <c r="I23" s="199" t="s">
        <v>189</v>
      </c>
      <c r="J23" s="219">
        <v>1</v>
      </c>
      <c r="K23" s="150" t="s">
        <v>160</v>
      </c>
      <c r="L23" s="199" t="s">
        <v>161</v>
      </c>
      <c r="M23" s="195">
        <v>1</v>
      </c>
      <c r="N23" s="196">
        <v>45128</v>
      </c>
      <c r="O23" s="222">
        <v>45381</v>
      </c>
      <c r="P23" s="246">
        <v>45657</v>
      </c>
      <c r="Q23" s="248">
        <v>45657</v>
      </c>
      <c r="R23" s="271" t="s">
        <v>190</v>
      </c>
      <c r="S23" s="259">
        <v>0</v>
      </c>
      <c r="T23" s="250">
        <f t="shared" si="17"/>
        <v>0</v>
      </c>
      <c r="U23" s="251">
        <f t="shared" si="18"/>
        <v>0</v>
      </c>
      <c r="V23" s="252" t="str">
        <f t="shared" ref="V23:V36" si="19">IF(S23="","",IF(U23&lt;100%, IF(U23&lt;100%, "ALERTA","EN TERMINO"), IF(U23=100%, "OK", "EN TERMINO")))</f>
        <v>ALERTA</v>
      </c>
      <c r="W23" s="198" t="s">
        <v>126</v>
      </c>
      <c r="X23" s="257" t="s">
        <v>97</v>
      </c>
      <c r="Y23" s="253" t="str">
        <f t="shared" ref="Y23:Y36" si="20">IF(U23=100%,IF(U23&gt;=100%,"CUMPLIDA","ATENCIÓN"),IF(U23&lt;100%,"INCUMPLIDA","EN EJECUCIÓN"))</f>
        <v>INCUMPLIDA</v>
      </c>
      <c r="Z23" s="151"/>
      <c r="AA23" s="151"/>
      <c r="AB23" s="151"/>
      <c r="AC23" s="151"/>
      <c r="AD23" s="151"/>
      <c r="AE23" s="151"/>
      <c r="AF23" s="151"/>
      <c r="AG23" s="151"/>
      <c r="AH23" s="261" t="s">
        <v>99</v>
      </c>
      <c r="AI23" s="261" t="s">
        <v>99</v>
      </c>
      <c r="AJ23" s="245" t="str">
        <f t="shared" ref="AJ23:AJ28" si="21">IF(AND(AH23="SI",AI23="NO"),"EFECTIVA",IF(AND(AH23="NO",AI23="NO"),"INEFECTIVA",IF(AND(AH23="NO",AI23="SI"),"INEFECTIVA")))</f>
        <v>INEFECTIVA</v>
      </c>
      <c r="AK23" s="262" t="str">
        <f t="shared" ref="AK23:AK28" si="22">IF(AJ23="EFECTIVA","NO","SI")</f>
        <v>SI</v>
      </c>
      <c r="AL23" s="249" t="s">
        <v>100</v>
      </c>
      <c r="AM23" s="150"/>
    </row>
    <row r="24" spans="2:39" ht="76.5" x14ac:dyDescent="0.2">
      <c r="B24" s="186" t="s">
        <v>86</v>
      </c>
      <c r="C24" s="298"/>
      <c r="D24" s="187" t="s">
        <v>88</v>
      </c>
      <c r="E24" s="218">
        <v>29</v>
      </c>
      <c r="F24" s="199" t="s">
        <v>191</v>
      </c>
      <c r="G24" s="199" t="s">
        <v>192</v>
      </c>
      <c r="H24" s="199" t="s">
        <v>193</v>
      </c>
      <c r="I24" s="199" t="s">
        <v>194</v>
      </c>
      <c r="J24" s="219">
        <v>1</v>
      </c>
      <c r="K24" s="150" t="s">
        <v>160</v>
      </c>
      <c r="L24" s="199" t="s">
        <v>161</v>
      </c>
      <c r="M24" s="195">
        <v>1</v>
      </c>
      <c r="N24" s="196">
        <v>45292</v>
      </c>
      <c r="O24" s="196">
        <v>45504</v>
      </c>
      <c r="P24" s="246">
        <v>45657</v>
      </c>
      <c r="Q24" s="248">
        <v>45657</v>
      </c>
      <c r="R24" s="267" t="s">
        <v>195</v>
      </c>
      <c r="S24" s="249">
        <v>0</v>
      </c>
      <c r="T24" s="250">
        <f t="shared" si="17"/>
        <v>0</v>
      </c>
      <c r="U24" s="251">
        <f t="shared" si="18"/>
        <v>0</v>
      </c>
      <c r="V24" s="252" t="str">
        <f t="shared" si="19"/>
        <v>ALERTA</v>
      </c>
      <c r="W24" s="198" t="s">
        <v>126</v>
      </c>
      <c r="X24" s="249" t="s">
        <v>97</v>
      </c>
      <c r="Y24" s="253" t="str">
        <f t="shared" si="20"/>
        <v>INCUMPLIDA</v>
      </c>
      <c r="Z24" s="151"/>
      <c r="AA24" s="151"/>
      <c r="AB24" s="151"/>
      <c r="AC24" s="151"/>
      <c r="AD24" s="151"/>
      <c r="AE24" s="151"/>
      <c r="AF24" s="151"/>
      <c r="AG24" s="151"/>
      <c r="AH24" s="173" t="s">
        <v>99</v>
      </c>
      <c r="AI24" s="173" t="s">
        <v>99</v>
      </c>
      <c r="AJ24" s="245" t="str">
        <f t="shared" si="21"/>
        <v>INEFECTIVA</v>
      </c>
      <c r="AK24" s="262" t="str">
        <f t="shared" si="22"/>
        <v>SI</v>
      </c>
      <c r="AL24" s="249" t="s">
        <v>100</v>
      </c>
      <c r="AM24" s="150"/>
    </row>
    <row r="25" spans="2:39" ht="153" x14ac:dyDescent="0.2">
      <c r="B25" s="186" t="s">
        <v>86</v>
      </c>
      <c r="C25" s="298"/>
      <c r="D25" s="187" t="s">
        <v>88</v>
      </c>
      <c r="E25" s="218">
        <v>30</v>
      </c>
      <c r="F25" s="199" t="s">
        <v>196</v>
      </c>
      <c r="G25" s="224" t="s">
        <v>197</v>
      </c>
      <c r="H25" s="199" t="s">
        <v>198</v>
      </c>
      <c r="I25" s="199" t="s">
        <v>199</v>
      </c>
      <c r="J25" s="219">
        <v>1</v>
      </c>
      <c r="K25" s="150" t="s">
        <v>167</v>
      </c>
      <c r="L25" s="199" t="s">
        <v>161</v>
      </c>
      <c r="M25" s="195">
        <v>1</v>
      </c>
      <c r="N25" s="211">
        <v>45323</v>
      </c>
      <c r="O25" s="222">
        <v>45504</v>
      </c>
      <c r="P25" s="196"/>
      <c r="Q25" s="248">
        <v>45657</v>
      </c>
      <c r="R25" s="257"/>
      <c r="S25" s="249">
        <v>1</v>
      </c>
      <c r="T25" s="250">
        <f t="shared" si="17"/>
        <v>1</v>
      </c>
      <c r="U25" s="251">
        <f t="shared" si="18"/>
        <v>1</v>
      </c>
      <c r="V25" s="252" t="str">
        <f t="shared" si="19"/>
        <v>OK</v>
      </c>
      <c r="W25" s="280" t="s">
        <v>397</v>
      </c>
      <c r="X25" s="257" t="s">
        <v>200</v>
      </c>
      <c r="Y25" s="253" t="str">
        <f t="shared" si="20"/>
        <v>CUMPLIDA</v>
      </c>
      <c r="Z25" s="151"/>
      <c r="AA25" s="151"/>
      <c r="AB25" s="151"/>
      <c r="AC25" s="151"/>
      <c r="AD25" s="151"/>
      <c r="AE25" s="151"/>
      <c r="AF25" s="151"/>
      <c r="AG25" s="151"/>
      <c r="AH25" s="261" t="s">
        <v>98</v>
      </c>
      <c r="AI25" s="261" t="s">
        <v>99</v>
      </c>
      <c r="AJ25" s="245" t="str">
        <f t="shared" si="21"/>
        <v>EFECTIVA</v>
      </c>
      <c r="AK25" s="262" t="str">
        <f t="shared" si="22"/>
        <v>NO</v>
      </c>
      <c r="AL25" s="249" t="s">
        <v>100</v>
      </c>
      <c r="AM25" s="150"/>
    </row>
    <row r="26" spans="2:39" ht="102" x14ac:dyDescent="0.2">
      <c r="B26" s="186" t="s">
        <v>86</v>
      </c>
      <c r="C26" s="298"/>
      <c r="D26" s="187" t="s">
        <v>88</v>
      </c>
      <c r="E26" s="218">
        <v>31</v>
      </c>
      <c r="F26" s="220" t="s">
        <v>201</v>
      </c>
      <c r="G26" s="220" t="s">
        <v>202</v>
      </c>
      <c r="H26" s="199" t="s">
        <v>203</v>
      </c>
      <c r="I26" s="199" t="s">
        <v>204</v>
      </c>
      <c r="J26" s="219">
        <v>1</v>
      </c>
      <c r="K26" s="150" t="s">
        <v>160</v>
      </c>
      <c r="L26" s="199" t="s">
        <v>161</v>
      </c>
      <c r="M26" s="195">
        <v>1</v>
      </c>
      <c r="N26" s="211">
        <v>45323</v>
      </c>
      <c r="O26" s="196">
        <v>45504</v>
      </c>
      <c r="P26" s="246">
        <v>45657</v>
      </c>
      <c r="Q26" s="248">
        <v>45657</v>
      </c>
      <c r="R26" s="273" t="s">
        <v>205</v>
      </c>
      <c r="S26" s="249">
        <v>0</v>
      </c>
      <c r="T26" s="250">
        <f t="shared" si="17"/>
        <v>0</v>
      </c>
      <c r="U26" s="251">
        <f t="shared" si="18"/>
        <v>0</v>
      </c>
      <c r="V26" s="252" t="str">
        <f t="shared" si="19"/>
        <v>ALERTA</v>
      </c>
      <c r="W26" s="198" t="s">
        <v>126</v>
      </c>
      <c r="X26" s="249" t="s">
        <v>97</v>
      </c>
      <c r="Y26" s="253" t="str">
        <f t="shared" si="20"/>
        <v>INCUMPLIDA</v>
      </c>
      <c r="Z26" s="151"/>
      <c r="AA26" s="151"/>
      <c r="AB26" s="151"/>
      <c r="AC26" s="151"/>
      <c r="AD26" s="151"/>
      <c r="AE26" s="151"/>
      <c r="AF26" s="151"/>
      <c r="AG26" s="151"/>
      <c r="AH26" s="261" t="s">
        <v>99</v>
      </c>
      <c r="AI26" s="261" t="s">
        <v>99</v>
      </c>
      <c r="AJ26" s="245" t="str">
        <f t="shared" si="21"/>
        <v>INEFECTIVA</v>
      </c>
      <c r="AK26" s="262" t="str">
        <f t="shared" si="22"/>
        <v>SI</v>
      </c>
      <c r="AL26" s="249" t="s">
        <v>100</v>
      </c>
      <c r="AM26" s="150"/>
    </row>
    <row r="27" spans="2:39" ht="102" x14ac:dyDescent="0.2">
      <c r="B27" s="186" t="s">
        <v>86</v>
      </c>
      <c r="C27" s="298"/>
      <c r="D27" s="187" t="s">
        <v>88</v>
      </c>
      <c r="E27" s="218">
        <v>31</v>
      </c>
      <c r="F27" s="220" t="s">
        <v>201</v>
      </c>
      <c r="G27" s="220" t="s">
        <v>202</v>
      </c>
      <c r="H27" s="199" t="s">
        <v>206</v>
      </c>
      <c r="I27" s="199" t="s">
        <v>102</v>
      </c>
      <c r="J27" s="219">
        <v>1</v>
      </c>
      <c r="K27" s="150" t="s">
        <v>160</v>
      </c>
      <c r="L27" s="199" t="s">
        <v>161</v>
      </c>
      <c r="M27" s="195">
        <v>1</v>
      </c>
      <c r="N27" s="211">
        <v>45323</v>
      </c>
      <c r="O27" s="196">
        <v>45504</v>
      </c>
      <c r="P27" s="246">
        <v>45657</v>
      </c>
      <c r="Q27" s="248">
        <v>45657</v>
      </c>
      <c r="R27" s="274" t="s">
        <v>205</v>
      </c>
      <c r="S27" s="249">
        <v>0</v>
      </c>
      <c r="T27" s="250">
        <f t="shared" si="17"/>
        <v>0</v>
      </c>
      <c r="U27" s="251">
        <f t="shared" si="18"/>
        <v>0</v>
      </c>
      <c r="V27" s="252" t="str">
        <f t="shared" si="19"/>
        <v>ALERTA</v>
      </c>
      <c r="W27" s="198" t="s">
        <v>126</v>
      </c>
      <c r="X27" s="249" t="s">
        <v>97</v>
      </c>
      <c r="Y27" s="253" t="str">
        <f t="shared" si="20"/>
        <v>INCUMPLIDA</v>
      </c>
      <c r="Z27" s="151"/>
      <c r="AA27" s="151"/>
      <c r="AB27" s="151"/>
      <c r="AC27" s="151"/>
      <c r="AD27" s="151"/>
      <c r="AE27" s="151"/>
      <c r="AF27" s="151"/>
      <c r="AG27" s="151"/>
      <c r="AH27" s="261" t="s">
        <v>99</v>
      </c>
      <c r="AI27" s="261" t="s">
        <v>99</v>
      </c>
      <c r="AJ27" s="245" t="str">
        <f t="shared" si="21"/>
        <v>INEFECTIVA</v>
      </c>
      <c r="AK27" s="262" t="str">
        <f t="shared" si="22"/>
        <v>SI</v>
      </c>
      <c r="AL27" s="249" t="s">
        <v>100</v>
      </c>
      <c r="AM27" s="150"/>
    </row>
    <row r="28" spans="2:39" ht="102" x14ac:dyDescent="0.2">
      <c r="B28" s="186" t="s">
        <v>86</v>
      </c>
      <c r="C28" s="298"/>
      <c r="D28" s="187" t="s">
        <v>88</v>
      </c>
      <c r="E28" s="218">
        <v>31</v>
      </c>
      <c r="F28" s="220" t="s">
        <v>201</v>
      </c>
      <c r="G28" s="220" t="s">
        <v>202</v>
      </c>
      <c r="H28" s="199" t="s">
        <v>207</v>
      </c>
      <c r="I28" s="199" t="s">
        <v>208</v>
      </c>
      <c r="J28" s="219">
        <v>1</v>
      </c>
      <c r="K28" s="150" t="s">
        <v>160</v>
      </c>
      <c r="L28" s="199" t="s">
        <v>161</v>
      </c>
      <c r="M28" s="195">
        <v>1</v>
      </c>
      <c r="N28" s="211">
        <v>45323</v>
      </c>
      <c r="O28" s="196">
        <v>45504</v>
      </c>
      <c r="P28" s="246">
        <v>45657</v>
      </c>
      <c r="Q28" s="248">
        <v>45657</v>
      </c>
      <c r="R28" s="274" t="s">
        <v>205</v>
      </c>
      <c r="S28" s="249">
        <v>0</v>
      </c>
      <c r="T28" s="250">
        <f t="shared" si="17"/>
        <v>0</v>
      </c>
      <c r="U28" s="251">
        <f t="shared" si="18"/>
        <v>0</v>
      </c>
      <c r="V28" s="252" t="str">
        <f t="shared" si="19"/>
        <v>ALERTA</v>
      </c>
      <c r="W28" s="198" t="s">
        <v>126</v>
      </c>
      <c r="X28" s="249" t="s">
        <v>97</v>
      </c>
      <c r="Y28" s="253" t="str">
        <f t="shared" si="20"/>
        <v>INCUMPLIDA</v>
      </c>
      <c r="Z28" s="151"/>
      <c r="AA28" s="151"/>
      <c r="AB28" s="151"/>
      <c r="AC28" s="151"/>
      <c r="AD28" s="151"/>
      <c r="AE28" s="151"/>
      <c r="AF28" s="151"/>
      <c r="AG28" s="151"/>
      <c r="AH28" s="261" t="s">
        <v>99</v>
      </c>
      <c r="AI28" s="261" t="s">
        <v>99</v>
      </c>
      <c r="AJ28" s="245" t="str">
        <f t="shared" si="21"/>
        <v>INEFECTIVA</v>
      </c>
      <c r="AK28" s="262" t="str">
        <f t="shared" si="22"/>
        <v>SI</v>
      </c>
      <c r="AL28" s="249" t="s">
        <v>100</v>
      </c>
      <c r="AM28" s="150"/>
    </row>
    <row r="29" spans="2:39" ht="63.75" x14ac:dyDescent="0.2">
      <c r="B29" s="186" t="s">
        <v>86</v>
      </c>
      <c r="C29" s="298"/>
      <c r="D29" s="187" t="s">
        <v>88</v>
      </c>
      <c r="E29" s="218">
        <v>32</v>
      </c>
      <c r="F29" s="220" t="s">
        <v>209</v>
      </c>
      <c r="G29" s="199" t="s">
        <v>210</v>
      </c>
      <c r="H29" s="199" t="s">
        <v>211</v>
      </c>
      <c r="I29" s="199" t="s">
        <v>212</v>
      </c>
      <c r="J29" s="219">
        <v>1</v>
      </c>
      <c r="K29" s="150" t="s">
        <v>160</v>
      </c>
      <c r="L29" s="199" t="s">
        <v>161</v>
      </c>
      <c r="M29" s="195">
        <v>1</v>
      </c>
      <c r="N29" s="211">
        <v>45139</v>
      </c>
      <c r="O29" s="247">
        <v>45657</v>
      </c>
      <c r="P29" s="211"/>
      <c r="Q29" s="248">
        <v>45657</v>
      </c>
      <c r="R29" s="256" t="s">
        <v>213</v>
      </c>
      <c r="S29" s="249">
        <v>0</v>
      </c>
      <c r="T29" s="250">
        <f t="shared" si="17"/>
        <v>0</v>
      </c>
      <c r="U29" s="251">
        <f t="shared" si="18"/>
        <v>0</v>
      </c>
      <c r="V29" s="252" t="str">
        <f t="shared" si="19"/>
        <v>ALERTA</v>
      </c>
      <c r="W29" s="198" t="s">
        <v>126</v>
      </c>
      <c r="X29" s="249" t="s">
        <v>97</v>
      </c>
      <c r="Y29" s="253" t="str">
        <f t="shared" si="20"/>
        <v>INCUMPLIDA</v>
      </c>
      <c r="Z29" s="151"/>
      <c r="AA29" s="151"/>
      <c r="AB29" s="151"/>
      <c r="AC29" s="151"/>
      <c r="AD29" s="151"/>
      <c r="AE29" s="151"/>
      <c r="AF29" s="151"/>
      <c r="AG29" s="151"/>
      <c r="AH29" s="261" t="s">
        <v>99</v>
      </c>
      <c r="AI29" s="261" t="s">
        <v>99</v>
      </c>
      <c r="AJ29" s="245" t="str">
        <f t="shared" ref="AJ29:AJ30" si="23">IF(AND(AH29="SI",AI29="NO"),"EFECTIVA",IF(AND(AH29="NO",AI29="NO"),"INEFECTIVA",IF(AND(AH29="NO",AI29="SI"),"INEFECTIVA")))</f>
        <v>INEFECTIVA</v>
      </c>
      <c r="AK29" s="262" t="str">
        <f t="shared" ref="AK29:AK32" si="24">IF(AJ29="EFECTIVA","NO","SI")</f>
        <v>SI</v>
      </c>
      <c r="AL29" s="249" t="s">
        <v>100</v>
      </c>
      <c r="AM29" s="150"/>
    </row>
    <row r="30" spans="2:39" ht="89.25" x14ac:dyDescent="0.2">
      <c r="B30" s="186" t="s">
        <v>86</v>
      </c>
      <c r="C30" s="298"/>
      <c r="D30" s="187" t="s">
        <v>88</v>
      </c>
      <c r="E30" s="218">
        <v>33</v>
      </c>
      <c r="F30" s="220" t="s">
        <v>214</v>
      </c>
      <c r="G30" s="199" t="s">
        <v>215</v>
      </c>
      <c r="H30" s="199" t="s">
        <v>216</v>
      </c>
      <c r="I30" s="199" t="s">
        <v>217</v>
      </c>
      <c r="J30" s="219">
        <v>1</v>
      </c>
      <c r="K30" s="150" t="s">
        <v>160</v>
      </c>
      <c r="L30" s="199" t="s">
        <v>161</v>
      </c>
      <c r="M30" s="195">
        <v>1</v>
      </c>
      <c r="N30" s="211">
        <v>45323</v>
      </c>
      <c r="O30" s="247">
        <v>45657</v>
      </c>
      <c r="P30" s="211"/>
      <c r="Q30" s="248">
        <v>45657</v>
      </c>
      <c r="R30" s="266" t="s">
        <v>218</v>
      </c>
      <c r="S30" s="249">
        <v>0</v>
      </c>
      <c r="T30" s="250">
        <f t="shared" si="17"/>
        <v>0</v>
      </c>
      <c r="U30" s="251">
        <f t="shared" si="18"/>
        <v>0</v>
      </c>
      <c r="V30" s="252" t="str">
        <f t="shared" si="19"/>
        <v>ALERTA</v>
      </c>
      <c r="W30" s="198" t="s">
        <v>126</v>
      </c>
      <c r="X30" s="249" t="s">
        <v>97</v>
      </c>
      <c r="Y30" s="253" t="str">
        <f t="shared" si="20"/>
        <v>INCUMPLIDA</v>
      </c>
      <c r="Z30" s="151"/>
      <c r="AA30" s="151"/>
      <c r="AB30" s="151"/>
      <c r="AC30" s="151"/>
      <c r="AD30" s="151"/>
      <c r="AE30" s="151"/>
      <c r="AF30" s="151"/>
      <c r="AG30" s="151"/>
      <c r="AH30" s="261" t="s">
        <v>99</v>
      </c>
      <c r="AI30" s="261" t="s">
        <v>99</v>
      </c>
      <c r="AJ30" s="245" t="str">
        <f t="shared" si="23"/>
        <v>INEFECTIVA</v>
      </c>
      <c r="AK30" s="262" t="str">
        <f t="shared" si="24"/>
        <v>SI</v>
      </c>
      <c r="AL30" s="249" t="s">
        <v>100</v>
      </c>
      <c r="AM30" s="150"/>
    </row>
    <row r="31" spans="2:39" ht="89.25" x14ac:dyDescent="0.2">
      <c r="B31" s="186" t="s">
        <v>86</v>
      </c>
      <c r="C31" s="298"/>
      <c r="D31" s="187" t="s">
        <v>88</v>
      </c>
      <c r="E31" s="218">
        <v>33</v>
      </c>
      <c r="F31" s="220" t="s">
        <v>214</v>
      </c>
      <c r="G31" s="199" t="s">
        <v>219</v>
      </c>
      <c r="H31" s="199" t="s">
        <v>220</v>
      </c>
      <c r="I31" s="199" t="s">
        <v>102</v>
      </c>
      <c r="J31" s="219">
        <v>1</v>
      </c>
      <c r="K31" s="150" t="s">
        <v>160</v>
      </c>
      <c r="L31" s="199" t="s">
        <v>161</v>
      </c>
      <c r="M31" s="195">
        <v>1</v>
      </c>
      <c r="N31" s="211">
        <v>45323</v>
      </c>
      <c r="O31" s="247">
        <v>45657</v>
      </c>
      <c r="P31" s="211"/>
      <c r="Q31" s="248">
        <v>45657</v>
      </c>
      <c r="R31" s="276" t="s">
        <v>218</v>
      </c>
      <c r="S31" s="249">
        <v>0</v>
      </c>
      <c r="T31" s="250">
        <f t="shared" si="17"/>
        <v>0</v>
      </c>
      <c r="U31" s="251">
        <f t="shared" si="18"/>
        <v>0</v>
      </c>
      <c r="V31" s="252" t="str">
        <f t="shared" si="19"/>
        <v>ALERTA</v>
      </c>
      <c r="W31" s="198" t="s">
        <v>126</v>
      </c>
      <c r="X31" s="249" t="s">
        <v>97</v>
      </c>
      <c r="Y31" s="253" t="str">
        <f t="shared" si="20"/>
        <v>INCUMPLIDA</v>
      </c>
      <c r="Z31" s="151"/>
      <c r="AA31" s="151"/>
      <c r="AB31" s="151"/>
      <c r="AC31" s="151"/>
      <c r="AD31" s="151"/>
      <c r="AE31" s="151"/>
      <c r="AF31" s="151"/>
      <c r="AG31" s="151"/>
      <c r="AH31" s="261" t="s">
        <v>99</v>
      </c>
      <c r="AI31" s="261" t="s">
        <v>99</v>
      </c>
      <c r="AJ31" s="245" t="str">
        <f t="shared" ref="AJ31:AJ32" si="25">IF(AND(AH31="SI",AI31="NO"),"EFECTIVA",IF(AND(AH31="NO",AI31="NO"),"INEFECTIVA",IF(AND(AH31="NO",AI31="SI"),"INEFECTIVA")))</f>
        <v>INEFECTIVA</v>
      </c>
      <c r="AK31" s="262" t="str">
        <f t="shared" si="24"/>
        <v>SI</v>
      </c>
      <c r="AL31" s="249" t="s">
        <v>100</v>
      </c>
      <c r="AM31" s="150"/>
    </row>
    <row r="32" spans="2:39" ht="89.25" x14ac:dyDescent="0.2">
      <c r="B32" s="186" t="s">
        <v>86</v>
      </c>
      <c r="C32" s="298"/>
      <c r="D32" s="187" t="s">
        <v>88</v>
      </c>
      <c r="E32" s="218">
        <v>33</v>
      </c>
      <c r="F32" s="220" t="s">
        <v>214</v>
      </c>
      <c r="G32" s="199" t="s">
        <v>221</v>
      </c>
      <c r="H32" s="219" t="s">
        <v>222</v>
      </c>
      <c r="I32" s="219" t="s">
        <v>223</v>
      </c>
      <c r="J32" s="199">
        <v>1</v>
      </c>
      <c r="K32" s="150" t="s">
        <v>160</v>
      </c>
      <c r="L32" s="199" t="s">
        <v>161</v>
      </c>
      <c r="M32" s="195">
        <v>1</v>
      </c>
      <c r="N32" s="211">
        <v>45128</v>
      </c>
      <c r="O32" s="247">
        <v>45657</v>
      </c>
      <c r="P32" s="211"/>
      <c r="Q32" s="248">
        <v>45657</v>
      </c>
      <c r="R32" s="276" t="s">
        <v>218</v>
      </c>
      <c r="S32" s="249">
        <v>0</v>
      </c>
      <c r="T32" s="250">
        <f t="shared" si="17"/>
        <v>0</v>
      </c>
      <c r="U32" s="251">
        <f t="shared" si="18"/>
        <v>0</v>
      </c>
      <c r="V32" s="252" t="str">
        <f t="shared" si="19"/>
        <v>ALERTA</v>
      </c>
      <c r="W32" s="198" t="s">
        <v>126</v>
      </c>
      <c r="X32" s="249" t="s">
        <v>97</v>
      </c>
      <c r="Y32" s="253" t="str">
        <f t="shared" si="20"/>
        <v>INCUMPLIDA</v>
      </c>
      <c r="Z32" s="151"/>
      <c r="AA32" s="151"/>
      <c r="AB32" s="151"/>
      <c r="AC32" s="151"/>
      <c r="AD32" s="151"/>
      <c r="AE32" s="151"/>
      <c r="AF32" s="151"/>
      <c r="AG32" s="151"/>
      <c r="AH32" s="261" t="s">
        <v>99</v>
      </c>
      <c r="AI32" s="261" t="s">
        <v>99</v>
      </c>
      <c r="AJ32" s="245" t="str">
        <f t="shared" si="25"/>
        <v>INEFECTIVA</v>
      </c>
      <c r="AK32" s="262" t="str">
        <f t="shared" si="24"/>
        <v>SI</v>
      </c>
      <c r="AL32" s="249" t="s">
        <v>100</v>
      </c>
      <c r="AM32" s="150"/>
    </row>
    <row r="33" spans="2:39" ht="51" x14ac:dyDescent="0.2">
      <c r="B33" s="186" t="s">
        <v>86</v>
      </c>
      <c r="C33" s="298"/>
      <c r="D33" s="187" t="s">
        <v>88</v>
      </c>
      <c r="E33" s="218">
        <v>35</v>
      </c>
      <c r="F33" s="220" t="s">
        <v>224</v>
      </c>
      <c r="G33" s="199" t="s">
        <v>225</v>
      </c>
      <c r="H33" s="199" t="s">
        <v>226</v>
      </c>
      <c r="I33" s="199" t="s">
        <v>227</v>
      </c>
      <c r="J33" s="199">
        <v>1</v>
      </c>
      <c r="K33" s="150" t="s">
        <v>160</v>
      </c>
      <c r="L33" s="199" t="s">
        <v>161</v>
      </c>
      <c r="M33" s="195">
        <v>1</v>
      </c>
      <c r="N33" s="211">
        <v>45128</v>
      </c>
      <c r="O33" s="247">
        <v>45504</v>
      </c>
      <c r="P33" s="211"/>
      <c r="Q33" s="248">
        <v>45657</v>
      </c>
      <c r="R33" s="256" t="s">
        <v>228</v>
      </c>
      <c r="S33" s="249">
        <v>0</v>
      </c>
      <c r="T33" s="250">
        <f t="shared" si="17"/>
        <v>0</v>
      </c>
      <c r="U33" s="251">
        <f t="shared" si="18"/>
        <v>0</v>
      </c>
      <c r="V33" s="252" t="str">
        <f t="shared" si="19"/>
        <v>ALERTA</v>
      </c>
      <c r="W33" s="198"/>
      <c r="X33" s="249" t="s">
        <v>97</v>
      </c>
      <c r="Y33" s="253" t="str">
        <f t="shared" si="20"/>
        <v>INCUMPLIDA</v>
      </c>
      <c r="Z33" s="151"/>
      <c r="AA33" s="151"/>
      <c r="AB33" s="151"/>
      <c r="AC33" s="151"/>
      <c r="AD33" s="151"/>
      <c r="AE33" s="151"/>
      <c r="AF33" s="151"/>
      <c r="AG33" s="151"/>
      <c r="AH33" s="261" t="s">
        <v>99</v>
      </c>
      <c r="AI33" s="261" t="s">
        <v>99</v>
      </c>
      <c r="AJ33" s="245" t="str">
        <f>IF(AND(AH33="SI",AI33="NO"),"EFECTIVA",IF(AND(AH33="NO",AI33="NO"),"INEFECTIVA",IF(AND(AH33="NO",AI33="SI"),"INEFECTIVA")))</f>
        <v>INEFECTIVA</v>
      </c>
      <c r="AK33" s="262" t="str">
        <f>IF(AJ33="EFECTIVA","NO","SI")</f>
        <v>SI</v>
      </c>
      <c r="AL33" s="249" t="s">
        <v>100</v>
      </c>
      <c r="AM33" s="150"/>
    </row>
    <row r="34" spans="2:39" ht="51" x14ac:dyDescent="0.2">
      <c r="B34" s="186" t="s">
        <v>86</v>
      </c>
      <c r="C34" s="298"/>
      <c r="D34" s="187" t="s">
        <v>88</v>
      </c>
      <c r="E34" s="218">
        <v>35</v>
      </c>
      <c r="F34" s="220" t="s">
        <v>224</v>
      </c>
      <c r="G34" s="199" t="s">
        <v>229</v>
      </c>
      <c r="H34" s="199" t="s">
        <v>230</v>
      </c>
      <c r="I34" s="199" t="s">
        <v>231</v>
      </c>
      <c r="J34" s="199">
        <v>1</v>
      </c>
      <c r="K34" s="150" t="s">
        <v>160</v>
      </c>
      <c r="L34" s="199" t="s">
        <v>161</v>
      </c>
      <c r="M34" s="195">
        <v>1</v>
      </c>
      <c r="N34" s="211">
        <v>45128</v>
      </c>
      <c r="O34" s="247">
        <v>45657</v>
      </c>
      <c r="P34" s="211"/>
      <c r="Q34" s="248">
        <v>45657</v>
      </c>
      <c r="R34" s="256" t="s">
        <v>228</v>
      </c>
      <c r="S34" s="249">
        <v>0</v>
      </c>
      <c r="T34" s="250">
        <f t="shared" si="17"/>
        <v>0</v>
      </c>
      <c r="U34" s="251">
        <f t="shared" si="18"/>
        <v>0</v>
      </c>
      <c r="V34" s="252" t="str">
        <f t="shared" si="19"/>
        <v>ALERTA</v>
      </c>
      <c r="W34" s="198" t="s">
        <v>126</v>
      </c>
      <c r="X34" s="249" t="s">
        <v>97</v>
      </c>
      <c r="Y34" s="253" t="str">
        <f t="shared" si="20"/>
        <v>INCUMPLIDA</v>
      </c>
      <c r="Z34" s="151"/>
      <c r="AA34" s="151"/>
      <c r="AB34" s="151"/>
      <c r="AC34" s="151"/>
      <c r="AD34" s="151"/>
      <c r="AE34" s="151"/>
      <c r="AF34" s="151"/>
      <c r="AG34" s="151"/>
      <c r="AH34" s="261" t="s">
        <v>99</v>
      </c>
      <c r="AI34" s="261" t="s">
        <v>99</v>
      </c>
      <c r="AJ34" s="245" t="str">
        <f>IF(AND(AH34="SI",AI34="NO"),"EFECTIVA",IF(AND(AH34="NO",AI34="NO"),"INEFECTIVA",IF(AND(AH34="NO",AI34="SI"),"INEFECTIVA")))</f>
        <v>INEFECTIVA</v>
      </c>
      <c r="AK34" s="262" t="str">
        <f>IF(AJ34="EFECTIVA","NO","SI")</f>
        <v>SI</v>
      </c>
      <c r="AL34" s="249" t="s">
        <v>100</v>
      </c>
      <c r="AM34" s="150"/>
    </row>
    <row r="35" spans="2:39" ht="63" customHeight="1" x14ac:dyDescent="0.2">
      <c r="B35" s="186" t="s">
        <v>86</v>
      </c>
      <c r="C35" s="298"/>
      <c r="D35" s="187" t="s">
        <v>88</v>
      </c>
      <c r="E35" s="218">
        <v>36</v>
      </c>
      <c r="F35" s="220" t="s">
        <v>232</v>
      </c>
      <c r="G35" s="220" t="s">
        <v>233</v>
      </c>
      <c r="H35" s="277" t="s">
        <v>234</v>
      </c>
      <c r="I35" s="263" t="s">
        <v>235</v>
      </c>
      <c r="J35" s="219">
        <v>1</v>
      </c>
      <c r="K35" s="150" t="s">
        <v>160</v>
      </c>
      <c r="L35" s="199" t="s">
        <v>161</v>
      </c>
      <c r="M35" s="195">
        <v>1</v>
      </c>
      <c r="N35" s="211">
        <v>45139</v>
      </c>
      <c r="O35" s="211">
        <v>45504</v>
      </c>
      <c r="P35" s="254">
        <v>45687</v>
      </c>
      <c r="Q35" s="248">
        <v>45657</v>
      </c>
      <c r="R35" s="256" t="s">
        <v>236</v>
      </c>
      <c r="S35" s="249">
        <v>0</v>
      </c>
      <c r="T35" s="250">
        <f t="shared" si="17"/>
        <v>0</v>
      </c>
      <c r="U35" s="251">
        <f t="shared" si="18"/>
        <v>0</v>
      </c>
      <c r="V35" s="252" t="str">
        <f t="shared" si="19"/>
        <v>ALERTA</v>
      </c>
      <c r="W35" s="198"/>
      <c r="X35" s="249" t="s">
        <v>97</v>
      </c>
      <c r="Y35" s="253" t="str">
        <f t="shared" ref="Y35" si="26">IF(U35=100%,IF(U35&gt;=100%,"CUMPLIDA","ATENCIÓN"),IF(U35&lt;75%,"ATENCIÓN","EN EJECUCIÓN"))</f>
        <v>ATENCIÓN</v>
      </c>
      <c r="Z35" s="151"/>
      <c r="AA35" s="151"/>
      <c r="AB35" s="151"/>
      <c r="AC35" s="151"/>
      <c r="AD35" s="151"/>
      <c r="AE35" s="151"/>
      <c r="AF35" s="151"/>
      <c r="AG35" s="151"/>
      <c r="AH35" s="261"/>
      <c r="AI35" s="261"/>
      <c r="AJ35" s="245" t="b">
        <f>IF(AND(AH35="SI",AI35="NO"),"EFECTIVA",IF(AND(AH35="NO",AI35="NO"),"INEFECTIVA",IF(AND(AH35="NO",AI35="SI"),"INEFECTIVA")))</f>
        <v>0</v>
      </c>
      <c r="AK35" s="262" t="str">
        <f>IF(AJ35="EFECTIVA","NO","SI")</f>
        <v>SI</v>
      </c>
      <c r="AL35" s="249" t="s">
        <v>100</v>
      </c>
      <c r="AM35" s="150"/>
    </row>
    <row r="36" spans="2:39" ht="128.25" customHeight="1" x14ac:dyDescent="0.2">
      <c r="B36" s="186" t="s">
        <v>86</v>
      </c>
      <c r="C36" s="298"/>
      <c r="D36" s="187" t="s">
        <v>88</v>
      </c>
      <c r="E36" s="218">
        <v>36</v>
      </c>
      <c r="F36" s="220" t="s">
        <v>232</v>
      </c>
      <c r="G36" s="220" t="s">
        <v>233</v>
      </c>
      <c r="H36" s="199" t="s">
        <v>237</v>
      </c>
      <c r="I36" s="263" t="s">
        <v>238</v>
      </c>
      <c r="J36" s="219">
        <v>1</v>
      </c>
      <c r="K36" s="150" t="s">
        <v>160</v>
      </c>
      <c r="L36" s="199" t="s">
        <v>161</v>
      </c>
      <c r="M36" s="195">
        <v>1</v>
      </c>
      <c r="N36" s="211">
        <v>45139</v>
      </c>
      <c r="O36" s="247">
        <v>45535</v>
      </c>
      <c r="P36" s="211"/>
      <c r="Q36" s="248">
        <v>45657</v>
      </c>
      <c r="R36" s="256" t="s">
        <v>239</v>
      </c>
      <c r="S36" s="249">
        <v>0.8</v>
      </c>
      <c r="T36" s="250">
        <f t="shared" si="17"/>
        <v>0.8</v>
      </c>
      <c r="U36" s="251">
        <f t="shared" si="18"/>
        <v>0.8</v>
      </c>
      <c r="V36" s="252" t="str">
        <f t="shared" si="19"/>
        <v>ALERTA</v>
      </c>
      <c r="W36" s="198" t="s">
        <v>240</v>
      </c>
      <c r="X36" s="249" t="s">
        <v>97</v>
      </c>
      <c r="Y36" s="253" t="str">
        <f t="shared" si="20"/>
        <v>INCUMPLIDA</v>
      </c>
      <c r="Z36" s="151"/>
      <c r="AA36" s="151"/>
      <c r="AB36" s="151"/>
      <c r="AC36" s="151"/>
      <c r="AD36" s="151"/>
      <c r="AE36" s="151"/>
      <c r="AF36" s="151"/>
      <c r="AG36" s="151"/>
      <c r="AH36" s="261" t="s">
        <v>99</v>
      </c>
      <c r="AI36" s="261" t="s">
        <v>99</v>
      </c>
      <c r="AJ36" s="245" t="str">
        <f>IF(AND(AH36="SI",AI36="NO"),"EFECTIVA",IF(AND(AH36="NO",AI36="NO"),"INEFECTIVA",IF(AND(AH36="NO",AI36="SI"),"INEFECTIVA")))</f>
        <v>INEFECTIVA</v>
      </c>
      <c r="AK36" s="262" t="str">
        <f>IF(AJ36="EFECTIVA","NO","SI")</f>
        <v>SI</v>
      </c>
      <c r="AL36" s="249" t="s">
        <v>100</v>
      </c>
      <c r="AM36" s="150"/>
    </row>
  </sheetData>
  <autoFilter ref="A3:BG36" xr:uid="{00000000-0009-0000-0000-000001000000}">
    <filterColumn colId="34">
      <filters>
        <filter val="NO"/>
      </filters>
    </filterColumn>
  </autoFilter>
  <mergeCells count="9">
    <mergeCell ref="C4:C8"/>
    <mergeCell ref="C10:C16"/>
    <mergeCell ref="C17:C36"/>
    <mergeCell ref="AH1:AM2"/>
    <mergeCell ref="Q1:AG1"/>
    <mergeCell ref="B1:F2"/>
    <mergeCell ref="G1:P2"/>
    <mergeCell ref="Q2:Y2"/>
    <mergeCell ref="Z2:AG2"/>
  </mergeCells>
  <conditionalFormatting sqref="V4:V5 V11:V21 V23:V36">
    <cfRule type="dataBar" priority="38">
      <dataBar>
        <cfvo type="min"/>
        <cfvo type="max"/>
        <color rgb="FF638EC6"/>
      </dataBar>
    </cfRule>
  </conditionalFormatting>
  <conditionalFormatting sqref="V4:V36">
    <cfRule type="containsText" dxfId="121" priority="34" stopIfTrue="1" operator="containsText" text="EN TERMINO">
      <formula>NOT(ISERROR(SEARCH("EN TERMINO",V4)))</formula>
    </cfRule>
    <cfRule type="containsText" dxfId="120" priority="37" stopIfTrue="1" operator="containsText" text="OK">
      <formula>NOT(ISERROR(SEARCH("OK",V4)))</formula>
    </cfRule>
    <cfRule type="containsText" dxfId="119" priority="36" stopIfTrue="1" operator="containsText" text="ALERTA">
      <formula>NOT(ISERROR(SEARCH("ALERTA",V4)))</formula>
    </cfRule>
    <cfRule type="containsText" priority="35" operator="containsText" text="AMARILLO">
      <formula>NOT(ISERROR(SEARCH("AMARILLO",V4)))</formula>
    </cfRule>
  </conditionalFormatting>
  <conditionalFormatting sqref="V6:V10">
    <cfRule type="dataBar" priority="216">
      <dataBar>
        <cfvo type="min"/>
        <cfvo type="max"/>
        <color rgb="FF638EC6"/>
      </dataBar>
    </cfRule>
  </conditionalFormatting>
  <conditionalFormatting sqref="V22">
    <cfRule type="dataBar" priority="168">
      <dataBar>
        <cfvo type="min"/>
        <cfvo type="max"/>
        <color rgb="FF638EC6"/>
      </dataBar>
    </cfRule>
    <cfRule type="dataBar" priority="276">
      <dataBar>
        <cfvo type="min"/>
        <cfvo type="max"/>
        <color rgb="FF638EC6"/>
      </dataBar>
    </cfRule>
  </conditionalFormatting>
  <conditionalFormatting sqref="Y4:Y36">
    <cfRule type="containsText" dxfId="118" priority="1" operator="containsText" text="EN EJECUCIÓN">
      <formula>NOT(ISERROR(SEARCH("EN EJECUCIÓN",Y4)))</formula>
    </cfRule>
    <cfRule type="containsText" dxfId="117" priority="2" operator="containsText" text="EN TERMINO">
      <formula>NOT(ISERROR(SEARCH("EN TERMINO",Y4)))</formula>
    </cfRule>
    <cfRule type="containsText" dxfId="116" priority="3" operator="containsText" text="ATENCIÓN">
      <formula>NOT(ISERROR(SEARCH("ATENCIÓN",Y4)))</formula>
    </cfRule>
    <cfRule type="containsText" dxfId="115" priority="4" stopIfTrue="1" operator="containsText" text="PENDIENTE">
      <formula>NOT(ISERROR(SEARCH("PENDIENTE",Y4)))</formula>
    </cfRule>
    <cfRule type="containsText" dxfId="114" priority="5" stopIfTrue="1" operator="containsText" text="INCUMPLIDA">
      <formula>NOT(ISERROR(SEARCH("INCUMPLIDA",Y4)))</formula>
    </cfRule>
    <cfRule type="containsText" dxfId="113" priority="6" stopIfTrue="1" operator="containsText" text="CUMPLIDA">
      <formula>NOT(ISERROR(SEARCH("CUMPLIDA",Y4)))</formula>
    </cfRule>
  </conditionalFormatting>
  <conditionalFormatting sqref="AK4:AK8">
    <cfRule type="containsText" dxfId="112" priority="92" operator="containsText" text="cerrado">
      <formula>NOT(ISERROR(SEARCH("cerrado",AK4)))</formula>
    </cfRule>
    <cfRule type="containsText" dxfId="111" priority="93" operator="containsText" text="Abierto">
      <formula>NOT(ISERROR(SEARCH("Abierto",AK4)))</formula>
    </cfRule>
    <cfRule type="containsText" dxfId="110" priority="91" operator="containsText" text="cerrada">
      <formula>NOT(ISERROR(SEARCH("cerrada",AK4)))</formula>
    </cfRule>
  </conditionalFormatting>
  <conditionalFormatting sqref="AK14">
    <cfRule type="containsText" dxfId="109" priority="87" operator="containsText" text="Abierto">
      <formula>NOT(ISERROR(SEARCH("Abierto",AK14)))</formula>
    </cfRule>
    <cfRule type="containsText" dxfId="108" priority="86" operator="containsText" text="cerrado">
      <formula>NOT(ISERROR(SEARCH("cerrado",AK14)))</formula>
    </cfRule>
    <cfRule type="containsText" dxfId="107" priority="85" operator="containsText" text="cerrada">
      <formula>NOT(ISERROR(SEARCH("cerrada",AK14)))</formula>
    </cfRule>
  </conditionalFormatting>
  <conditionalFormatting sqref="AK20:AK36">
    <cfRule type="containsText" dxfId="106" priority="7" operator="containsText" text="cerrada">
      <formula>NOT(ISERROR(SEARCH("cerrada",AK20)))</formula>
    </cfRule>
    <cfRule type="containsText" dxfId="105" priority="8" operator="containsText" text="cerrado">
      <formula>NOT(ISERROR(SEARCH("cerrado",AK20)))</formula>
    </cfRule>
    <cfRule type="containsText" dxfId="104" priority="9" operator="containsText" text="Abierto">
      <formula>NOT(ISERROR(SEARCH("Abierto",AK20)))</formula>
    </cfRule>
  </conditionalFormatting>
  <dataValidations count="10">
    <dataValidation type="list" allowBlank="1" showInputMessage="1" showErrorMessage="1" sqref="AH25:AH36 AH20:AH21 AH22:AI22 AH23 AH24:AI24 AH4:AH14" xr:uid="{00000000-0002-0000-0100-000000000000}">
      <formula1>$AN$4:$AO$4</formula1>
    </dataValidation>
    <dataValidation type="list" allowBlank="1" showInputMessage="1" showErrorMessage="1" sqref="L4:L9" xr:uid="{00000000-0002-0000-0100-000001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17:P17" xr:uid="{00000000-0002-0000-01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6:P8 N17 N22:P22 N10 N25:N36 O29:P36" xr:uid="{00000000-0002-0000-0100-000003000000}">
      <formula1>1900/1/1</formula1>
      <formula2>3000/1/1</formula2>
    </dataValidation>
    <dataValidation type="list" allowBlank="1" showInputMessage="1" showErrorMessage="1" sqref="AH15:AI19" xr:uid="{00000000-0002-0000-0100-000004000000}">
      <formula1>$BF$4:$BG$4</formula1>
    </dataValidation>
    <dataValidation type="list" allowBlank="1" showInputMessage="1" showErrorMessage="1" sqref="AI4:AI6 AI20:AI21 AI23 AI25:AI36 AI9:AI14" xr:uid="{00000000-0002-0000-0100-000005000000}">
      <formula1>$AF$4:$AG$4</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4:I16" xr:uid="{00000000-0002-0000-01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4:H16" xr:uid="{00000000-0002-0000-0100-000007000000}">
      <formula1>0</formula1>
      <formula2>390</formula2>
    </dataValidation>
    <dataValidation type="list" allowBlank="1" showInputMessage="1" showErrorMessage="1" sqref="K4:K16" xr:uid="{00000000-0002-0000-0100-000008000000}">
      <formula1>"Correctiva, Preventiva, Acción de mejora"</formula1>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6:J16" xr:uid="{00000000-0002-0000-0100-000009000000}">
      <formula1>-2147483647</formula1>
      <formula2>2147483647</formula2>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7"/>
  <sheetViews>
    <sheetView workbookViewId="0">
      <selection activeCell="D5" sqref="D5"/>
    </sheetView>
  </sheetViews>
  <sheetFormatPr baseColWidth="10" defaultColWidth="11.42578125" defaultRowHeight="16.5" x14ac:dyDescent="0.3"/>
  <cols>
    <col min="1" max="1" width="11.42578125" style="162"/>
    <col min="2" max="2" width="19.7109375" style="162" customWidth="1"/>
    <col min="3" max="3" width="24.7109375" style="162" customWidth="1"/>
    <col min="4" max="16384" width="11.42578125" style="162"/>
  </cols>
  <sheetData>
    <row r="2" spans="2:5" x14ac:dyDescent="0.3">
      <c r="B2" s="168" t="s">
        <v>241</v>
      </c>
    </row>
    <row r="4" spans="2:5" ht="51" x14ac:dyDescent="0.3">
      <c r="B4" s="149" t="s">
        <v>56</v>
      </c>
      <c r="C4" s="149" t="s">
        <v>242</v>
      </c>
    </row>
    <row r="5" spans="2:5" x14ac:dyDescent="0.3">
      <c r="B5" s="176" t="s">
        <v>98</v>
      </c>
      <c r="C5" s="176" t="s">
        <v>99</v>
      </c>
      <c r="D5" s="177">
        <f>IF(B5="SI",50%,0%)</f>
        <v>0.5</v>
      </c>
      <c r="E5" s="177">
        <f>IF(C5="NO",50%,0%)</f>
        <v>0.5</v>
      </c>
    </row>
    <row r="6" spans="2:5" x14ac:dyDescent="0.3">
      <c r="B6" s="175" t="s">
        <v>99</v>
      </c>
      <c r="C6" s="175" t="s">
        <v>99</v>
      </c>
      <c r="D6" s="177">
        <f>IF(B6="SI",50%,0%)</f>
        <v>0</v>
      </c>
      <c r="E6" s="177">
        <f t="shared" ref="E6:E7" si="0">IF(C6="NO",50%,0%)</f>
        <v>0.5</v>
      </c>
    </row>
    <row r="7" spans="2:5" x14ac:dyDescent="0.3">
      <c r="B7" s="176" t="s">
        <v>99</v>
      </c>
      <c r="C7" s="176" t="s">
        <v>98</v>
      </c>
      <c r="D7" s="177">
        <f t="shared" ref="D7" si="1">IF(B7="SI",50%,0%)</f>
        <v>0</v>
      </c>
      <c r="E7" s="177">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O36"/>
  <sheetViews>
    <sheetView tabSelected="1" topLeftCell="C1" workbookViewId="0">
      <selection activeCell="M5" sqref="M5"/>
    </sheetView>
  </sheetViews>
  <sheetFormatPr baseColWidth="10" defaultColWidth="11.42578125" defaultRowHeight="16.5" x14ac:dyDescent="0.3"/>
  <cols>
    <col min="1" max="2" width="11.42578125" style="162"/>
    <col min="3" max="3" width="18.42578125" style="162" bestFit="1" customWidth="1"/>
    <col min="4" max="4" width="30.5703125" style="162" customWidth="1"/>
    <col min="5" max="16384" width="11.42578125" style="162"/>
  </cols>
  <sheetData>
    <row r="2" spans="3:15" x14ac:dyDescent="0.3">
      <c r="C2" s="293" t="s">
        <v>243</v>
      </c>
      <c r="D2" s="293"/>
      <c r="E2" s="293"/>
      <c r="F2" s="293"/>
      <c r="G2" s="293"/>
      <c r="H2" s="293"/>
      <c r="I2" s="293"/>
      <c r="J2" s="293"/>
      <c r="K2" s="293"/>
      <c r="L2" s="293"/>
      <c r="M2" s="293"/>
      <c r="N2" s="293"/>
      <c r="O2" s="293"/>
    </row>
    <row r="4" spans="3:15" ht="17.25" thickBot="1" x14ac:dyDescent="0.35"/>
    <row r="5" spans="3:15" ht="56.25" x14ac:dyDescent="0.3">
      <c r="C5" s="225" t="s">
        <v>244</v>
      </c>
      <c r="D5" s="225" t="s">
        <v>245</v>
      </c>
      <c r="E5" s="226" t="s">
        <v>246</v>
      </c>
      <c r="F5" s="227" t="s">
        <v>247</v>
      </c>
      <c r="G5" s="228" t="s">
        <v>248</v>
      </c>
      <c r="H5" s="229" t="s">
        <v>249</v>
      </c>
      <c r="I5" s="229" t="s">
        <v>250</v>
      </c>
      <c r="J5" s="229" t="s">
        <v>251</v>
      </c>
      <c r="K5" s="229" t="s">
        <v>252</v>
      </c>
      <c r="L5" s="229" t="s">
        <v>399</v>
      </c>
      <c r="M5" s="230" t="s">
        <v>253</v>
      </c>
      <c r="N5" s="231" t="s">
        <v>254</v>
      </c>
    </row>
    <row r="6" spans="3:15" ht="35.25" customHeight="1" x14ac:dyDescent="0.3">
      <c r="C6" s="310" t="s">
        <v>255</v>
      </c>
      <c r="D6" s="232" t="s">
        <v>87</v>
      </c>
      <c r="E6" s="233">
        <v>15</v>
      </c>
      <c r="F6" s="233">
        <v>11</v>
      </c>
      <c r="G6" s="234">
        <v>20</v>
      </c>
      <c r="H6" s="234">
        <v>14</v>
      </c>
      <c r="I6" s="235"/>
      <c r="J6" s="236">
        <v>1</v>
      </c>
      <c r="K6" s="235"/>
      <c r="L6" s="236">
        <v>2</v>
      </c>
      <c r="M6" s="235"/>
      <c r="N6" s="234">
        <v>3</v>
      </c>
    </row>
    <row r="7" spans="3:15" ht="35.25" customHeight="1" x14ac:dyDescent="0.3">
      <c r="C7" s="311"/>
      <c r="D7" s="232" t="s">
        <v>119</v>
      </c>
      <c r="E7" s="233">
        <v>22</v>
      </c>
      <c r="F7" s="233">
        <v>21</v>
      </c>
      <c r="G7" s="234">
        <v>20</v>
      </c>
      <c r="H7" s="234">
        <v>19</v>
      </c>
      <c r="I7" s="236"/>
      <c r="J7" s="236"/>
      <c r="K7" s="236"/>
      <c r="L7" s="236"/>
      <c r="M7" s="235">
        <v>1</v>
      </c>
      <c r="N7" s="234"/>
    </row>
    <row r="8" spans="3:15" ht="35.25" customHeight="1" x14ac:dyDescent="0.3">
      <c r="C8" s="311"/>
      <c r="D8" s="232" t="s">
        <v>128</v>
      </c>
      <c r="E8" s="233">
        <v>10</v>
      </c>
      <c r="F8" s="237">
        <v>5</v>
      </c>
      <c r="G8" s="236">
        <v>14</v>
      </c>
      <c r="H8" s="236">
        <v>3</v>
      </c>
      <c r="I8" s="236">
        <v>2</v>
      </c>
      <c r="J8" s="236"/>
      <c r="K8" s="236">
        <v>2</v>
      </c>
      <c r="L8" s="236">
        <v>1</v>
      </c>
      <c r="M8" s="235">
        <v>6</v>
      </c>
      <c r="N8" s="236"/>
    </row>
    <row r="9" spans="3:15" ht="35.25" customHeight="1" x14ac:dyDescent="0.3">
      <c r="C9" s="312"/>
      <c r="D9" s="232" t="s">
        <v>155</v>
      </c>
      <c r="E9" s="233">
        <v>16</v>
      </c>
      <c r="F9" s="237">
        <v>3</v>
      </c>
      <c r="G9" s="236">
        <v>24</v>
      </c>
      <c r="H9" s="236">
        <v>1</v>
      </c>
      <c r="I9" s="236"/>
      <c r="J9" s="236">
        <v>3</v>
      </c>
      <c r="K9" s="236"/>
      <c r="L9" s="236">
        <v>1</v>
      </c>
      <c r="M9" s="235">
        <v>18</v>
      </c>
      <c r="N9" s="236">
        <v>1</v>
      </c>
    </row>
    <row r="10" spans="3:15" x14ac:dyDescent="0.3">
      <c r="C10" s="313" t="s">
        <v>256</v>
      </c>
      <c r="D10" s="314"/>
      <c r="E10" s="238">
        <f t="shared" ref="E10:N10" si="0">SUM(E6:E9)</f>
        <v>63</v>
      </c>
      <c r="F10" s="239">
        <f>SUM(F6:F9)</f>
        <v>40</v>
      </c>
      <c r="G10" s="240">
        <f>SUM(G6:G9)</f>
        <v>78</v>
      </c>
      <c r="H10" s="240">
        <f t="shared" si="0"/>
        <v>37</v>
      </c>
      <c r="I10" s="240">
        <f t="shared" si="0"/>
        <v>2</v>
      </c>
      <c r="J10" s="240">
        <f>SUM(J6:J9)</f>
        <v>4</v>
      </c>
      <c r="K10" s="240">
        <f>SUM(K6:K9)</f>
        <v>2</v>
      </c>
      <c r="L10" s="241">
        <f>SUM(L6:L9)</f>
        <v>4</v>
      </c>
      <c r="M10" s="241">
        <f>SUM(M6:M9)</f>
        <v>25</v>
      </c>
      <c r="N10" s="239">
        <f t="shared" si="0"/>
        <v>4</v>
      </c>
    </row>
    <row r="11" spans="3:15" x14ac:dyDescent="0.3">
      <c r="C11" s="242"/>
      <c r="D11" s="243"/>
      <c r="E11" s="79"/>
      <c r="F11" s="244">
        <f>F10/E10</f>
        <v>0.63492063492063489</v>
      </c>
      <c r="G11" s="243"/>
      <c r="H11" s="244">
        <f>H10/G10</f>
        <v>0.47435897435897434</v>
      </c>
      <c r="I11" s="244">
        <f>I10/G10</f>
        <v>2.564102564102564E-2</v>
      </c>
      <c r="J11" s="244">
        <f>J10/G10</f>
        <v>5.128205128205128E-2</v>
      </c>
      <c r="K11" s="244">
        <f>K10/G10</f>
        <v>2.564102564102564E-2</v>
      </c>
      <c r="L11" s="244">
        <f>L10/G10</f>
        <v>5.128205128205128E-2</v>
      </c>
      <c r="M11" s="244">
        <f>M10/G10</f>
        <v>0.32051282051282054</v>
      </c>
      <c r="N11" s="244">
        <f>N10/G10</f>
        <v>5.128205128205128E-2</v>
      </c>
    </row>
    <row r="18" spans="3:15" x14ac:dyDescent="0.3">
      <c r="C18" s="168"/>
      <c r="D18" s="168"/>
      <c r="E18" s="168"/>
      <c r="F18" s="168"/>
      <c r="G18" s="168"/>
      <c r="H18" s="168"/>
      <c r="I18" s="168"/>
      <c r="J18" s="168"/>
      <c r="K18" s="168"/>
      <c r="L18" s="168"/>
      <c r="M18" s="168"/>
      <c r="N18" s="168"/>
      <c r="O18" s="168"/>
    </row>
    <row r="36" spans="3:15" x14ac:dyDescent="0.3">
      <c r="C36" s="168"/>
      <c r="D36" s="168"/>
      <c r="E36" s="168"/>
      <c r="F36" s="168"/>
      <c r="G36" s="168"/>
      <c r="H36" s="168"/>
      <c r="I36" s="168"/>
      <c r="J36" s="168"/>
      <c r="K36" s="168"/>
      <c r="L36" s="168"/>
      <c r="M36" s="168"/>
      <c r="N36" s="168"/>
      <c r="O36" s="168"/>
    </row>
  </sheetData>
  <sheetProtection selectLockedCells="1" selectUnlockedCells="1"/>
  <mergeCells count="3">
    <mergeCell ref="C2:O2"/>
    <mergeCell ref="C6:C9"/>
    <mergeCell ref="C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0"/>
      <c r="B1" s="320"/>
      <c r="C1" s="320"/>
      <c r="D1" s="320"/>
      <c r="E1" s="320"/>
      <c r="F1" s="320"/>
      <c r="G1" s="320"/>
      <c r="H1" s="319" t="s">
        <v>257</v>
      </c>
      <c r="I1" s="319"/>
      <c r="J1" s="319"/>
      <c r="K1" s="319"/>
      <c r="L1" s="319"/>
      <c r="M1" s="319"/>
      <c r="N1" s="319"/>
      <c r="O1" s="319"/>
      <c r="P1" s="319"/>
      <c r="Q1" s="319"/>
      <c r="R1" s="319"/>
      <c r="S1" s="46"/>
      <c r="T1" s="321" t="s">
        <v>258</v>
      </c>
      <c r="U1" s="321"/>
      <c r="V1" s="321"/>
      <c r="W1" s="321"/>
      <c r="X1" s="321"/>
      <c r="Y1" s="321"/>
      <c r="Z1" s="321"/>
      <c r="AA1" s="321"/>
      <c r="AB1" s="321"/>
      <c r="AC1" s="322" t="s">
        <v>259</v>
      </c>
      <c r="AD1" s="322"/>
      <c r="AE1" s="322"/>
      <c r="AF1" s="322"/>
      <c r="AG1" s="322"/>
      <c r="AH1" s="322"/>
      <c r="AI1" s="322"/>
      <c r="AJ1" s="322"/>
      <c r="AK1" s="51"/>
      <c r="AL1" s="323" t="s">
        <v>260</v>
      </c>
      <c r="AM1" s="323"/>
      <c r="AN1" s="323"/>
      <c r="AO1" s="323"/>
      <c r="AP1" s="323"/>
      <c r="AQ1" s="323"/>
      <c r="AR1" s="323"/>
      <c r="AS1" s="323"/>
      <c r="AT1" s="52"/>
      <c r="AU1" s="315" t="s">
        <v>261</v>
      </c>
      <c r="AV1" s="315"/>
      <c r="AW1" s="315"/>
      <c r="AX1" s="315"/>
      <c r="AY1" s="315"/>
      <c r="AZ1" s="315"/>
      <c r="BA1" s="315"/>
      <c r="BB1" s="315"/>
      <c r="BC1" s="53"/>
      <c r="BD1" s="317" t="s">
        <v>262</v>
      </c>
      <c r="BE1" s="317"/>
      <c r="BF1" s="317"/>
      <c r="BG1" s="317"/>
      <c r="BH1" s="317"/>
      <c r="BI1" s="30"/>
      <c r="BJ1" s="30"/>
      <c r="BK1" s="30"/>
    </row>
    <row r="2" spans="1:63" ht="39.950000000000003" customHeight="1" x14ac:dyDescent="0.25">
      <c r="A2" s="318" t="s">
        <v>263</v>
      </c>
      <c r="B2" s="318" t="s">
        <v>9</v>
      </c>
      <c r="C2" s="318" t="s">
        <v>11</v>
      </c>
      <c r="D2" s="318" t="s">
        <v>264</v>
      </c>
      <c r="E2" s="318" t="s">
        <v>265</v>
      </c>
      <c r="F2" s="318" t="s">
        <v>13</v>
      </c>
      <c r="G2" s="318" t="s">
        <v>17</v>
      </c>
      <c r="H2" s="316" t="s">
        <v>71</v>
      </c>
      <c r="I2" s="319" t="s">
        <v>266</v>
      </c>
      <c r="J2" s="319"/>
      <c r="K2" s="319"/>
      <c r="L2" s="316" t="s">
        <v>72</v>
      </c>
      <c r="M2" s="316" t="s">
        <v>267</v>
      </c>
      <c r="N2" s="316" t="s">
        <v>268</v>
      </c>
      <c r="O2" s="316" t="s">
        <v>32</v>
      </c>
      <c r="P2" s="316" t="s">
        <v>269</v>
      </c>
      <c r="Q2" s="316" t="s">
        <v>270</v>
      </c>
      <c r="R2" s="316" t="s">
        <v>271</v>
      </c>
      <c r="S2" s="44"/>
      <c r="T2" s="325" t="s">
        <v>272</v>
      </c>
      <c r="U2" s="325" t="s">
        <v>273</v>
      </c>
      <c r="V2" s="325" t="s">
        <v>274</v>
      </c>
      <c r="W2" s="325" t="s">
        <v>275</v>
      </c>
      <c r="X2" s="325" t="s">
        <v>276</v>
      </c>
      <c r="Y2" s="325" t="s">
        <v>277</v>
      </c>
      <c r="Z2" s="325" t="s">
        <v>278</v>
      </c>
      <c r="AA2" s="325" t="s">
        <v>279</v>
      </c>
      <c r="AB2" s="45"/>
      <c r="AC2" s="324" t="s">
        <v>280</v>
      </c>
      <c r="AD2" s="324" t="s">
        <v>281</v>
      </c>
      <c r="AE2" s="324" t="s">
        <v>282</v>
      </c>
      <c r="AF2" s="324" t="s">
        <v>283</v>
      </c>
      <c r="AG2" s="324" t="s">
        <v>284</v>
      </c>
      <c r="AH2" s="324" t="s">
        <v>285</v>
      </c>
      <c r="AI2" s="324" t="s">
        <v>286</v>
      </c>
      <c r="AJ2" s="324" t="s">
        <v>287</v>
      </c>
      <c r="AK2" s="43"/>
      <c r="AL2" s="326" t="s">
        <v>76</v>
      </c>
      <c r="AM2" s="326" t="s">
        <v>288</v>
      </c>
      <c r="AN2" s="326" t="s">
        <v>78</v>
      </c>
      <c r="AO2" s="326" t="s">
        <v>79</v>
      </c>
      <c r="AP2" s="326" t="s">
        <v>289</v>
      </c>
      <c r="AQ2" s="326" t="s">
        <v>81</v>
      </c>
      <c r="AR2" s="326" t="s">
        <v>84</v>
      </c>
      <c r="AS2" s="326" t="s">
        <v>290</v>
      </c>
      <c r="AT2" s="48"/>
      <c r="AU2" s="328" t="s">
        <v>76</v>
      </c>
      <c r="AV2" s="47"/>
      <c r="AW2" s="328" t="s">
        <v>288</v>
      </c>
      <c r="AX2" s="328" t="s">
        <v>78</v>
      </c>
      <c r="AY2" s="328" t="s">
        <v>79</v>
      </c>
      <c r="AZ2" s="328" t="s">
        <v>80</v>
      </c>
      <c r="BA2" s="328" t="s">
        <v>81</v>
      </c>
      <c r="BB2" s="328" t="s">
        <v>84</v>
      </c>
      <c r="BC2" s="328" t="s">
        <v>291</v>
      </c>
      <c r="BD2" s="327" t="s">
        <v>52</v>
      </c>
      <c r="BE2" s="327" t="s">
        <v>292</v>
      </c>
      <c r="BF2" s="327" t="s">
        <v>293</v>
      </c>
      <c r="BG2" s="327" t="s">
        <v>294</v>
      </c>
      <c r="BH2" s="329" t="s">
        <v>295</v>
      </c>
      <c r="BI2" s="327" t="s">
        <v>293</v>
      </c>
      <c r="BJ2" s="327" t="s">
        <v>294</v>
      </c>
      <c r="BK2" s="329" t="s">
        <v>295</v>
      </c>
    </row>
    <row r="3" spans="1:63" ht="39.950000000000003" customHeight="1" x14ac:dyDescent="0.25">
      <c r="A3" s="318"/>
      <c r="B3" s="318"/>
      <c r="C3" s="318"/>
      <c r="D3" s="318"/>
      <c r="E3" s="318"/>
      <c r="F3" s="318"/>
      <c r="G3" s="318"/>
      <c r="H3" s="316"/>
      <c r="I3" s="34" t="s">
        <v>296</v>
      </c>
      <c r="J3" s="44" t="s">
        <v>24</v>
      </c>
      <c r="K3" s="44" t="s">
        <v>26</v>
      </c>
      <c r="L3" s="316"/>
      <c r="M3" s="316"/>
      <c r="N3" s="316"/>
      <c r="O3" s="316"/>
      <c r="P3" s="316"/>
      <c r="Q3" s="316"/>
      <c r="R3" s="316"/>
      <c r="S3" s="44" t="s">
        <v>297</v>
      </c>
      <c r="T3" s="325"/>
      <c r="U3" s="325"/>
      <c r="V3" s="325"/>
      <c r="W3" s="325"/>
      <c r="X3" s="325"/>
      <c r="Y3" s="325"/>
      <c r="Z3" s="325"/>
      <c r="AA3" s="325"/>
      <c r="AB3" s="45" t="s">
        <v>52</v>
      </c>
      <c r="AC3" s="324"/>
      <c r="AD3" s="324"/>
      <c r="AE3" s="324"/>
      <c r="AF3" s="324"/>
      <c r="AG3" s="324"/>
      <c r="AH3" s="324"/>
      <c r="AI3" s="324"/>
      <c r="AJ3" s="324"/>
      <c r="AK3" s="43" t="s">
        <v>52</v>
      </c>
      <c r="AL3" s="326"/>
      <c r="AM3" s="326"/>
      <c r="AN3" s="326"/>
      <c r="AO3" s="326"/>
      <c r="AP3" s="326"/>
      <c r="AQ3" s="326"/>
      <c r="AR3" s="326"/>
      <c r="AS3" s="326"/>
      <c r="AT3" s="48" t="s">
        <v>52</v>
      </c>
      <c r="AU3" s="328"/>
      <c r="AV3" s="47" t="s">
        <v>298</v>
      </c>
      <c r="AW3" s="328"/>
      <c r="AX3" s="328"/>
      <c r="AY3" s="328"/>
      <c r="AZ3" s="328"/>
      <c r="BA3" s="328"/>
      <c r="BB3" s="328"/>
      <c r="BC3" s="328"/>
      <c r="BD3" s="327"/>
      <c r="BE3" s="327"/>
      <c r="BF3" s="327"/>
      <c r="BG3" s="327"/>
      <c r="BH3" s="329"/>
      <c r="BI3" s="327"/>
      <c r="BJ3" s="327"/>
      <c r="BK3" s="329"/>
    </row>
    <row r="4" spans="1:63" ht="39.950000000000003" customHeight="1" x14ac:dyDescent="0.25">
      <c r="A4" s="1" t="s">
        <v>299</v>
      </c>
      <c r="B4" s="1" t="s">
        <v>300</v>
      </c>
      <c r="C4" s="1" t="s">
        <v>301</v>
      </c>
      <c r="D4" s="1" t="s">
        <v>299</v>
      </c>
      <c r="E4" s="1" t="s">
        <v>302</v>
      </c>
      <c r="F4" s="1" t="s">
        <v>300</v>
      </c>
      <c r="G4" s="1" t="s">
        <v>303</v>
      </c>
      <c r="H4" s="2" t="s">
        <v>304</v>
      </c>
      <c r="I4" s="35" t="s">
        <v>305</v>
      </c>
      <c r="J4" s="2"/>
      <c r="K4" s="2" t="s">
        <v>306</v>
      </c>
      <c r="L4" s="2" t="s">
        <v>300</v>
      </c>
      <c r="M4" s="2" t="s">
        <v>300</v>
      </c>
      <c r="N4" s="2" t="s">
        <v>307</v>
      </c>
      <c r="O4" s="2" t="s">
        <v>300</v>
      </c>
      <c r="P4" s="2" t="s">
        <v>308</v>
      </c>
      <c r="Q4" s="2" t="s">
        <v>299</v>
      </c>
      <c r="R4" s="2" t="s">
        <v>299</v>
      </c>
      <c r="S4" s="2" t="s">
        <v>299</v>
      </c>
      <c r="T4" s="26" t="s">
        <v>299</v>
      </c>
      <c r="U4" s="26" t="s">
        <v>309</v>
      </c>
      <c r="V4" s="26" t="s">
        <v>310</v>
      </c>
      <c r="W4" s="26" t="s">
        <v>311</v>
      </c>
      <c r="X4" s="26" t="s">
        <v>311</v>
      </c>
      <c r="Y4" s="26" t="s">
        <v>307</v>
      </c>
      <c r="Z4" s="26" t="s">
        <v>312</v>
      </c>
      <c r="AA4" s="26" t="s">
        <v>300</v>
      </c>
      <c r="AB4" s="26" t="s">
        <v>313</v>
      </c>
      <c r="AC4" s="27" t="s">
        <v>299</v>
      </c>
      <c r="AD4" s="27" t="s">
        <v>309</v>
      </c>
      <c r="AE4" s="27" t="s">
        <v>310</v>
      </c>
      <c r="AF4" s="27" t="s">
        <v>311</v>
      </c>
      <c r="AG4" s="27" t="s">
        <v>311</v>
      </c>
      <c r="AH4" s="27" t="s">
        <v>307</v>
      </c>
      <c r="AI4" s="27" t="s">
        <v>312</v>
      </c>
      <c r="AJ4" s="27" t="s">
        <v>300</v>
      </c>
      <c r="AK4" s="27"/>
      <c r="AL4" s="28" t="s">
        <v>299</v>
      </c>
      <c r="AM4" s="28" t="s">
        <v>309</v>
      </c>
      <c r="AN4" s="28" t="s">
        <v>310</v>
      </c>
      <c r="AO4" s="28" t="s">
        <v>311</v>
      </c>
      <c r="AP4" s="28" t="s">
        <v>311</v>
      </c>
      <c r="AQ4" s="28" t="s">
        <v>307</v>
      </c>
      <c r="AR4" s="28" t="s">
        <v>312</v>
      </c>
      <c r="AS4" s="28" t="s">
        <v>300</v>
      </c>
      <c r="AT4" s="28"/>
      <c r="AU4" s="29" t="s">
        <v>299</v>
      </c>
      <c r="AV4" s="29"/>
      <c r="AW4" s="29" t="s">
        <v>309</v>
      </c>
      <c r="AX4" s="29" t="s">
        <v>310</v>
      </c>
      <c r="AY4" s="29" t="s">
        <v>311</v>
      </c>
      <c r="AZ4" s="29" t="s">
        <v>311</v>
      </c>
      <c r="BA4" s="29" t="s">
        <v>307</v>
      </c>
      <c r="BB4" s="29" t="s">
        <v>312</v>
      </c>
      <c r="BC4" s="29"/>
      <c r="BD4" s="50" t="s">
        <v>313</v>
      </c>
      <c r="BE4" s="50"/>
      <c r="BF4" s="50" t="s">
        <v>313</v>
      </c>
      <c r="BG4" s="50" t="s">
        <v>300</v>
      </c>
      <c r="BH4" s="329"/>
      <c r="BI4" s="50" t="s">
        <v>313</v>
      </c>
      <c r="BJ4" s="50" t="s">
        <v>300</v>
      </c>
      <c r="BK4" s="329"/>
    </row>
    <row r="5" spans="1:63" ht="39.950000000000003" customHeight="1" x14ac:dyDescent="0.25">
      <c r="A5" s="58"/>
      <c r="B5" s="49" t="s">
        <v>314</v>
      </c>
      <c r="C5" s="330" t="s">
        <v>315</v>
      </c>
      <c r="D5" s="123">
        <v>44677</v>
      </c>
      <c r="E5" s="104" t="s">
        <v>316</v>
      </c>
      <c r="F5" s="124" t="s">
        <v>317</v>
      </c>
      <c r="G5" s="124" t="s">
        <v>318</v>
      </c>
      <c r="H5" s="54" t="s">
        <v>319</v>
      </c>
      <c r="I5" s="54" t="s">
        <v>320</v>
      </c>
      <c r="J5" s="54" t="s">
        <v>321</v>
      </c>
      <c r="K5" s="40">
        <v>1</v>
      </c>
      <c r="L5" s="40" t="s">
        <v>93</v>
      </c>
      <c r="M5" s="54" t="s">
        <v>322</v>
      </c>
      <c r="N5" s="54" t="s">
        <v>323</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314</v>
      </c>
      <c r="C6" s="331"/>
      <c r="D6" s="123">
        <v>44677</v>
      </c>
      <c r="E6" s="104" t="s">
        <v>316</v>
      </c>
      <c r="F6" s="124" t="s">
        <v>317</v>
      </c>
      <c r="G6" s="125" t="s">
        <v>324</v>
      </c>
      <c r="H6" s="54" t="s">
        <v>325</v>
      </c>
      <c r="I6" s="54" t="s">
        <v>326</v>
      </c>
      <c r="J6" s="54" t="s">
        <v>327</v>
      </c>
      <c r="K6" s="40">
        <v>1</v>
      </c>
      <c r="L6" s="40" t="s">
        <v>93</v>
      </c>
      <c r="M6" s="54" t="s">
        <v>322</v>
      </c>
      <c r="N6" s="54" t="s">
        <v>323</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314</v>
      </c>
      <c r="C7" s="331"/>
      <c r="D7" s="123">
        <v>44677</v>
      </c>
      <c r="E7" s="104" t="s">
        <v>316</v>
      </c>
      <c r="F7" s="124" t="s">
        <v>328</v>
      </c>
      <c r="G7" s="125" t="s">
        <v>329</v>
      </c>
      <c r="H7" s="54" t="s">
        <v>330</v>
      </c>
      <c r="I7" s="54" t="s">
        <v>331</v>
      </c>
      <c r="J7" s="54" t="s">
        <v>332</v>
      </c>
      <c r="K7" s="40">
        <v>1</v>
      </c>
      <c r="L7" s="40" t="s">
        <v>93</v>
      </c>
      <c r="M7" s="54" t="s">
        <v>322</v>
      </c>
      <c r="N7" s="54" t="s">
        <v>323</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314</v>
      </c>
      <c r="C8" s="331"/>
      <c r="D8" s="123">
        <v>44677</v>
      </c>
      <c r="E8" s="104" t="s">
        <v>316</v>
      </c>
      <c r="F8" s="125" t="s">
        <v>333</v>
      </c>
      <c r="G8" s="125" t="s">
        <v>334</v>
      </c>
      <c r="H8" s="126" t="s">
        <v>335</v>
      </c>
      <c r="I8" s="54" t="s">
        <v>336</v>
      </c>
      <c r="J8" s="126" t="s">
        <v>337</v>
      </c>
      <c r="K8" s="40">
        <v>2</v>
      </c>
      <c r="L8" s="127" t="s">
        <v>338</v>
      </c>
      <c r="M8" s="126" t="s">
        <v>322</v>
      </c>
      <c r="N8" s="126" t="s">
        <v>323</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314</v>
      </c>
      <c r="C9" s="331"/>
      <c r="D9" s="123">
        <v>44677</v>
      </c>
      <c r="E9" s="104" t="s">
        <v>316</v>
      </c>
      <c r="F9" s="125" t="s">
        <v>333</v>
      </c>
      <c r="G9" s="125" t="s">
        <v>339</v>
      </c>
      <c r="H9" s="126" t="s">
        <v>340</v>
      </c>
      <c r="I9" s="126" t="s">
        <v>341</v>
      </c>
      <c r="J9" s="54" t="s">
        <v>332</v>
      </c>
      <c r="K9" s="40">
        <v>1</v>
      </c>
      <c r="L9" s="40" t="s">
        <v>338</v>
      </c>
      <c r="M9" s="54" t="s">
        <v>322</v>
      </c>
      <c r="N9" s="54" t="s">
        <v>323</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314</v>
      </c>
      <c r="C10" s="331"/>
      <c r="D10" s="123">
        <v>44677</v>
      </c>
      <c r="E10" s="104" t="s">
        <v>316</v>
      </c>
      <c r="F10" s="125" t="s">
        <v>333</v>
      </c>
      <c r="G10" s="125" t="s">
        <v>342</v>
      </c>
      <c r="H10" s="126" t="s">
        <v>343</v>
      </c>
      <c r="I10" s="126" t="s">
        <v>344</v>
      </c>
      <c r="J10" s="126" t="s">
        <v>345</v>
      </c>
      <c r="K10" s="54">
        <v>3</v>
      </c>
      <c r="L10" s="126" t="s">
        <v>93</v>
      </c>
      <c r="M10" s="126" t="s">
        <v>322</v>
      </c>
      <c r="N10" s="126" t="s">
        <v>323</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314</v>
      </c>
      <c r="C11" s="331"/>
      <c r="D11" s="123">
        <v>44677</v>
      </c>
      <c r="E11" s="104" t="s">
        <v>316</v>
      </c>
      <c r="F11" s="333" t="s">
        <v>333</v>
      </c>
      <c r="G11" s="334" t="s">
        <v>346</v>
      </c>
      <c r="H11" s="54" t="s">
        <v>347</v>
      </c>
      <c r="I11" s="54" t="s">
        <v>348</v>
      </c>
      <c r="J11" s="54" t="s">
        <v>349</v>
      </c>
      <c r="K11" s="40">
        <v>2</v>
      </c>
      <c r="L11" s="40" t="s">
        <v>338</v>
      </c>
      <c r="M11" s="54" t="s">
        <v>322</v>
      </c>
      <c r="N11" s="54" t="s">
        <v>323</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314</v>
      </c>
      <c r="C12" s="331"/>
      <c r="D12" s="123">
        <v>44677</v>
      </c>
      <c r="E12" s="104" t="s">
        <v>316</v>
      </c>
      <c r="F12" s="333"/>
      <c r="G12" s="334"/>
      <c r="H12" s="126" t="s">
        <v>350</v>
      </c>
      <c r="I12" s="54" t="s">
        <v>351</v>
      </c>
      <c r="J12" s="54" t="s">
        <v>332</v>
      </c>
      <c r="K12" s="40">
        <v>1</v>
      </c>
      <c r="L12" s="40" t="s">
        <v>338</v>
      </c>
      <c r="M12" s="54" t="s">
        <v>322</v>
      </c>
      <c r="N12" s="54" t="s">
        <v>323</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314</v>
      </c>
      <c r="C13" s="331"/>
      <c r="D13" s="123">
        <v>44677</v>
      </c>
      <c r="E13" s="104" t="s">
        <v>316</v>
      </c>
      <c r="F13" s="335" t="s">
        <v>352</v>
      </c>
      <c r="G13" s="334" t="s">
        <v>353</v>
      </c>
      <c r="H13" s="54" t="s">
        <v>354</v>
      </c>
      <c r="I13" s="54" t="s">
        <v>355</v>
      </c>
      <c r="J13" s="54" t="s">
        <v>356</v>
      </c>
      <c r="K13" s="40">
        <v>2</v>
      </c>
      <c r="L13" s="40" t="s">
        <v>338</v>
      </c>
      <c r="M13" s="54" t="s">
        <v>322</v>
      </c>
      <c r="N13" s="54" t="s">
        <v>323</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314</v>
      </c>
      <c r="C14" s="331"/>
      <c r="D14" s="123">
        <v>44677</v>
      </c>
      <c r="E14" s="104" t="s">
        <v>316</v>
      </c>
      <c r="F14" s="335"/>
      <c r="G14" s="334"/>
      <c r="H14" s="54" t="s">
        <v>357</v>
      </c>
      <c r="I14" s="54" t="s">
        <v>358</v>
      </c>
      <c r="J14" s="54" t="s">
        <v>359</v>
      </c>
      <c r="K14" s="40">
        <v>1</v>
      </c>
      <c r="L14" s="40" t="s">
        <v>338</v>
      </c>
      <c r="M14" s="54" t="s">
        <v>322</v>
      </c>
      <c r="N14" s="54" t="s">
        <v>323</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314</v>
      </c>
      <c r="C15" s="331"/>
      <c r="D15" s="123">
        <v>44677</v>
      </c>
      <c r="E15" s="104" t="s">
        <v>316</v>
      </c>
      <c r="F15" s="334" t="s">
        <v>360</v>
      </c>
      <c r="G15" s="334" t="s">
        <v>361</v>
      </c>
      <c r="H15" s="54" t="s">
        <v>362</v>
      </c>
      <c r="I15" s="54" t="s">
        <v>363</v>
      </c>
      <c r="J15" s="54" t="s">
        <v>364</v>
      </c>
      <c r="K15" s="40">
        <v>3</v>
      </c>
      <c r="L15" s="40" t="s">
        <v>338</v>
      </c>
      <c r="M15" s="54" t="s">
        <v>322</v>
      </c>
      <c r="N15" s="54" t="s">
        <v>323</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314</v>
      </c>
      <c r="C16" s="332"/>
      <c r="D16" s="123">
        <v>44677</v>
      </c>
      <c r="E16" s="104" t="s">
        <v>316</v>
      </c>
      <c r="F16" s="334"/>
      <c r="G16" s="334"/>
      <c r="H16" s="54" t="s">
        <v>365</v>
      </c>
      <c r="I16" s="54" t="s">
        <v>366</v>
      </c>
      <c r="J16" s="54" t="s">
        <v>367</v>
      </c>
      <c r="K16" s="40">
        <v>1</v>
      </c>
      <c r="L16" s="40" t="s">
        <v>338</v>
      </c>
      <c r="M16" s="54" t="s">
        <v>322</v>
      </c>
      <c r="N16" s="54" t="s">
        <v>323</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0"/>
      <c r="B1" s="320"/>
      <c r="C1" s="320"/>
      <c r="D1" s="320"/>
      <c r="E1" s="320"/>
      <c r="F1" s="320"/>
      <c r="G1" s="320"/>
      <c r="H1" s="320"/>
      <c r="I1" s="319" t="s">
        <v>257</v>
      </c>
      <c r="J1" s="319"/>
      <c r="K1" s="319"/>
      <c r="L1" s="319"/>
      <c r="M1" s="319"/>
      <c r="N1" s="319"/>
      <c r="O1" s="319"/>
      <c r="P1" s="319"/>
      <c r="Q1" s="319"/>
      <c r="R1" s="319"/>
      <c r="S1" s="319"/>
      <c r="T1" s="46"/>
      <c r="U1" s="321" t="s">
        <v>258</v>
      </c>
      <c r="V1" s="321"/>
      <c r="W1" s="321"/>
      <c r="X1" s="321"/>
      <c r="Y1" s="321"/>
      <c r="Z1" s="321"/>
      <c r="AA1" s="321"/>
      <c r="AB1" s="321"/>
      <c r="AC1" s="321"/>
      <c r="AD1" s="322" t="s">
        <v>259</v>
      </c>
      <c r="AE1" s="322"/>
      <c r="AF1" s="322"/>
      <c r="AG1" s="322"/>
      <c r="AH1" s="322"/>
      <c r="AI1" s="322"/>
      <c r="AJ1" s="322"/>
      <c r="AK1" s="322"/>
      <c r="AL1" s="51"/>
      <c r="AM1" s="323" t="s">
        <v>260</v>
      </c>
      <c r="AN1" s="323"/>
      <c r="AO1" s="323"/>
      <c r="AP1" s="323"/>
      <c r="AQ1" s="323"/>
      <c r="AR1" s="323"/>
      <c r="AS1" s="323"/>
      <c r="AT1" s="323"/>
      <c r="AU1" s="52"/>
      <c r="AV1" s="315" t="s">
        <v>261</v>
      </c>
      <c r="AW1" s="315"/>
      <c r="AX1" s="315"/>
      <c r="AY1" s="315"/>
      <c r="AZ1" s="315"/>
      <c r="BA1" s="315"/>
      <c r="BB1" s="315"/>
      <c r="BC1" s="315"/>
      <c r="BD1" s="53"/>
      <c r="BE1" s="317" t="s">
        <v>262</v>
      </c>
      <c r="BF1" s="317"/>
      <c r="BG1" s="317"/>
      <c r="BH1" s="317"/>
      <c r="BI1" s="317"/>
    </row>
    <row r="2" spans="1:61" ht="39.950000000000003" customHeight="1" x14ac:dyDescent="0.25">
      <c r="A2" s="318" t="s">
        <v>263</v>
      </c>
      <c r="B2" s="318" t="s">
        <v>9</v>
      </c>
      <c r="C2" s="318" t="s">
        <v>11</v>
      </c>
      <c r="D2" s="318" t="s">
        <v>264</v>
      </c>
      <c r="E2" s="318" t="s">
        <v>265</v>
      </c>
      <c r="F2" s="318" t="s">
        <v>13</v>
      </c>
      <c r="G2" s="318" t="s">
        <v>15</v>
      </c>
      <c r="H2" s="318" t="s">
        <v>17</v>
      </c>
      <c r="I2" s="316" t="s">
        <v>71</v>
      </c>
      <c r="J2" s="319" t="s">
        <v>266</v>
      </c>
      <c r="K2" s="319"/>
      <c r="L2" s="319"/>
      <c r="M2" s="316" t="s">
        <v>72</v>
      </c>
      <c r="N2" s="316" t="s">
        <v>267</v>
      </c>
      <c r="O2" s="316" t="s">
        <v>268</v>
      </c>
      <c r="P2" s="316" t="s">
        <v>32</v>
      </c>
      <c r="Q2" s="316" t="s">
        <v>269</v>
      </c>
      <c r="R2" s="316" t="s">
        <v>270</v>
      </c>
      <c r="S2" s="316" t="s">
        <v>271</v>
      </c>
      <c r="T2" s="44"/>
      <c r="U2" s="325" t="s">
        <v>272</v>
      </c>
      <c r="V2" s="325" t="s">
        <v>273</v>
      </c>
      <c r="W2" s="325" t="s">
        <v>274</v>
      </c>
      <c r="X2" s="325" t="s">
        <v>275</v>
      </c>
      <c r="Y2" s="325" t="s">
        <v>276</v>
      </c>
      <c r="Z2" s="325" t="s">
        <v>277</v>
      </c>
      <c r="AA2" s="325" t="s">
        <v>278</v>
      </c>
      <c r="AB2" s="325" t="s">
        <v>279</v>
      </c>
      <c r="AC2" s="45"/>
      <c r="AD2" s="324" t="s">
        <v>280</v>
      </c>
      <c r="AE2" s="324" t="s">
        <v>368</v>
      </c>
      <c r="AF2" s="324" t="s">
        <v>282</v>
      </c>
      <c r="AG2" s="324" t="s">
        <v>283</v>
      </c>
      <c r="AH2" s="324" t="s">
        <v>284</v>
      </c>
      <c r="AI2" s="324" t="s">
        <v>285</v>
      </c>
      <c r="AJ2" s="324" t="s">
        <v>286</v>
      </c>
      <c r="AK2" s="324" t="s">
        <v>287</v>
      </c>
      <c r="AL2" s="43"/>
      <c r="AM2" s="326" t="s">
        <v>76</v>
      </c>
      <c r="AN2" s="326" t="s">
        <v>288</v>
      </c>
      <c r="AO2" s="326" t="s">
        <v>78</v>
      </c>
      <c r="AP2" s="326" t="s">
        <v>79</v>
      </c>
      <c r="AQ2" s="326" t="s">
        <v>289</v>
      </c>
      <c r="AR2" s="326" t="s">
        <v>81</v>
      </c>
      <c r="AS2" s="326" t="s">
        <v>84</v>
      </c>
      <c r="AT2" s="326" t="s">
        <v>290</v>
      </c>
      <c r="AU2" s="48"/>
      <c r="AV2" s="328" t="s">
        <v>76</v>
      </c>
      <c r="AW2" s="47"/>
      <c r="AX2" s="328" t="s">
        <v>288</v>
      </c>
      <c r="AY2" s="328" t="s">
        <v>78</v>
      </c>
      <c r="AZ2" s="328" t="s">
        <v>79</v>
      </c>
      <c r="BA2" s="328" t="s">
        <v>80</v>
      </c>
      <c r="BB2" s="328" t="s">
        <v>81</v>
      </c>
      <c r="BC2" s="328" t="s">
        <v>84</v>
      </c>
      <c r="BD2" s="328" t="s">
        <v>291</v>
      </c>
      <c r="BE2" s="327" t="s">
        <v>52</v>
      </c>
      <c r="BF2" s="327" t="s">
        <v>292</v>
      </c>
      <c r="BG2" s="327" t="s">
        <v>293</v>
      </c>
      <c r="BH2" s="327" t="s">
        <v>294</v>
      </c>
      <c r="BI2" s="329" t="s">
        <v>295</v>
      </c>
    </row>
    <row r="3" spans="1:61" ht="39.950000000000003" customHeight="1" x14ac:dyDescent="0.25">
      <c r="A3" s="318"/>
      <c r="B3" s="318"/>
      <c r="C3" s="318"/>
      <c r="D3" s="318"/>
      <c r="E3" s="318"/>
      <c r="F3" s="318"/>
      <c r="G3" s="318"/>
      <c r="H3" s="318"/>
      <c r="I3" s="316"/>
      <c r="J3" s="34" t="s">
        <v>296</v>
      </c>
      <c r="K3" s="44" t="s">
        <v>24</v>
      </c>
      <c r="L3" s="44" t="s">
        <v>26</v>
      </c>
      <c r="M3" s="316"/>
      <c r="N3" s="316"/>
      <c r="O3" s="316"/>
      <c r="P3" s="316"/>
      <c r="Q3" s="316"/>
      <c r="R3" s="316"/>
      <c r="S3" s="316"/>
      <c r="T3" s="44" t="s">
        <v>297</v>
      </c>
      <c r="U3" s="325"/>
      <c r="V3" s="325"/>
      <c r="W3" s="325"/>
      <c r="X3" s="325"/>
      <c r="Y3" s="325"/>
      <c r="Z3" s="325"/>
      <c r="AA3" s="325"/>
      <c r="AB3" s="325"/>
      <c r="AC3" s="45" t="s">
        <v>52</v>
      </c>
      <c r="AD3" s="324"/>
      <c r="AE3" s="324"/>
      <c r="AF3" s="324"/>
      <c r="AG3" s="324"/>
      <c r="AH3" s="324"/>
      <c r="AI3" s="324"/>
      <c r="AJ3" s="324"/>
      <c r="AK3" s="324"/>
      <c r="AL3" s="43" t="s">
        <v>52</v>
      </c>
      <c r="AM3" s="326"/>
      <c r="AN3" s="326"/>
      <c r="AO3" s="326"/>
      <c r="AP3" s="326"/>
      <c r="AQ3" s="326"/>
      <c r="AR3" s="326"/>
      <c r="AS3" s="326"/>
      <c r="AT3" s="326"/>
      <c r="AU3" s="48" t="s">
        <v>52</v>
      </c>
      <c r="AV3" s="328"/>
      <c r="AW3" s="47" t="s">
        <v>298</v>
      </c>
      <c r="AX3" s="328"/>
      <c r="AY3" s="328"/>
      <c r="AZ3" s="328"/>
      <c r="BA3" s="328"/>
      <c r="BB3" s="328"/>
      <c r="BC3" s="328"/>
      <c r="BD3" s="328"/>
      <c r="BE3" s="327"/>
      <c r="BF3" s="327"/>
      <c r="BG3" s="327"/>
      <c r="BH3" s="327"/>
      <c r="BI3" s="329"/>
    </row>
    <row r="4" spans="1:61" ht="39.950000000000003" customHeight="1" x14ac:dyDescent="0.25">
      <c r="A4" s="1" t="s">
        <v>299</v>
      </c>
      <c r="B4" s="1" t="s">
        <v>300</v>
      </c>
      <c r="C4" s="1" t="s">
        <v>301</v>
      </c>
      <c r="D4" s="1" t="s">
        <v>299</v>
      </c>
      <c r="E4" s="1" t="s">
        <v>302</v>
      </c>
      <c r="F4" s="1" t="s">
        <v>300</v>
      </c>
      <c r="G4" s="1"/>
      <c r="H4" s="1" t="s">
        <v>303</v>
      </c>
      <c r="I4" s="2" t="s">
        <v>304</v>
      </c>
      <c r="J4" s="35" t="s">
        <v>305</v>
      </c>
      <c r="K4" s="2"/>
      <c r="L4" s="2" t="s">
        <v>306</v>
      </c>
      <c r="M4" s="2" t="s">
        <v>300</v>
      </c>
      <c r="N4" s="2" t="s">
        <v>300</v>
      </c>
      <c r="O4" s="2" t="s">
        <v>307</v>
      </c>
      <c r="P4" s="2" t="s">
        <v>300</v>
      </c>
      <c r="Q4" s="2" t="s">
        <v>308</v>
      </c>
      <c r="R4" s="2" t="s">
        <v>299</v>
      </c>
      <c r="S4" s="2" t="s">
        <v>299</v>
      </c>
      <c r="T4" s="2" t="s">
        <v>299</v>
      </c>
      <c r="U4" s="26" t="s">
        <v>299</v>
      </c>
      <c r="V4" s="26" t="s">
        <v>309</v>
      </c>
      <c r="W4" s="26" t="s">
        <v>310</v>
      </c>
      <c r="X4" s="26" t="s">
        <v>311</v>
      </c>
      <c r="Y4" s="26" t="s">
        <v>311</v>
      </c>
      <c r="Z4" s="26" t="s">
        <v>307</v>
      </c>
      <c r="AA4" s="26" t="s">
        <v>312</v>
      </c>
      <c r="AB4" s="26" t="s">
        <v>300</v>
      </c>
      <c r="AC4" s="26" t="s">
        <v>313</v>
      </c>
      <c r="AD4" s="27" t="s">
        <v>299</v>
      </c>
      <c r="AE4" s="27"/>
      <c r="AF4" s="27" t="s">
        <v>369</v>
      </c>
      <c r="AG4" s="27" t="s">
        <v>311</v>
      </c>
      <c r="AH4" s="27" t="s">
        <v>311</v>
      </c>
      <c r="AI4" s="27" t="s">
        <v>307</v>
      </c>
      <c r="AJ4" s="27" t="s">
        <v>312</v>
      </c>
      <c r="AK4" s="27" t="s">
        <v>300</v>
      </c>
      <c r="AL4" s="27"/>
      <c r="AM4" s="28" t="s">
        <v>299</v>
      </c>
      <c r="AN4" s="28" t="s">
        <v>309</v>
      </c>
      <c r="AO4" s="28" t="s">
        <v>310</v>
      </c>
      <c r="AP4" s="28" t="s">
        <v>311</v>
      </c>
      <c r="AQ4" s="28" t="s">
        <v>311</v>
      </c>
      <c r="AR4" s="28" t="s">
        <v>307</v>
      </c>
      <c r="AS4" s="28" t="s">
        <v>312</v>
      </c>
      <c r="AT4" s="28" t="s">
        <v>300</v>
      </c>
      <c r="AU4" s="28"/>
      <c r="AV4" s="29" t="s">
        <v>299</v>
      </c>
      <c r="AW4" s="29"/>
      <c r="AX4" s="29" t="s">
        <v>309</v>
      </c>
      <c r="AY4" s="29" t="s">
        <v>310</v>
      </c>
      <c r="AZ4" s="29" t="s">
        <v>311</v>
      </c>
      <c r="BA4" s="29" t="s">
        <v>311</v>
      </c>
      <c r="BB4" s="29" t="s">
        <v>307</v>
      </c>
      <c r="BC4" s="29" t="s">
        <v>312</v>
      </c>
      <c r="BD4" s="29"/>
      <c r="BE4" s="50" t="s">
        <v>313</v>
      </c>
      <c r="BF4" s="50"/>
      <c r="BG4" s="50" t="s">
        <v>313</v>
      </c>
      <c r="BH4" s="50" t="s">
        <v>300</v>
      </c>
      <c r="BI4" s="329"/>
    </row>
    <row r="5" spans="1:61" ht="159.75" customHeight="1" x14ac:dyDescent="0.25">
      <c r="A5" s="58"/>
      <c r="B5" s="49" t="s">
        <v>314</v>
      </c>
      <c r="C5" s="346" t="s">
        <v>370</v>
      </c>
      <c r="D5" s="347">
        <v>44670</v>
      </c>
      <c r="E5" s="348" t="s">
        <v>371</v>
      </c>
      <c r="F5" s="102" t="s">
        <v>372</v>
      </c>
      <c r="G5" s="350">
        <v>142</v>
      </c>
      <c r="H5" s="337" t="s">
        <v>373</v>
      </c>
      <c r="I5" s="349" t="s">
        <v>374</v>
      </c>
      <c r="J5" s="130" t="s">
        <v>375</v>
      </c>
      <c r="K5" s="130" t="s">
        <v>376</v>
      </c>
      <c r="L5" s="112">
        <v>1</v>
      </c>
      <c r="M5" s="112" t="s">
        <v>93</v>
      </c>
      <c r="N5" s="112" t="s">
        <v>377</v>
      </c>
      <c r="O5" s="130" t="s">
        <v>378</v>
      </c>
      <c r="P5" s="31">
        <v>1</v>
      </c>
      <c r="Q5" s="5"/>
      <c r="R5" s="131">
        <v>44685</v>
      </c>
      <c r="S5" s="139">
        <v>44685</v>
      </c>
      <c r="T5" s="107"/>
      <c r="U5" s="108"/>
      <c r="V5" s="109"/>
      <c r="W5" s="40"/>
      <c r="X5" s="100"/>
      <c r="Y5" s="110"/>
      <c r="Z5" s="40"/>
      <c r="AA5" s="111"/>
      <c r="AB5" s="42"/>
      <c r="AC5" s="112"/>
      <c r="AD5" s="113">
        <v>44742</v>
      </c>
      <c r="AE5" s="114" t="s">
        <v>379</v>
      </c>
      <c r="AF5" s="40">
        <v>1</v>
      </c>
      <c r="AG5" s="100">
        <f>IF(AF5="","",IF(OR($L5=0,$L5="",AD5=""),"",AF5/$L5))</f>
        <v>1</v>
      </c>
      <c r="AH5" s="117">
        <f>(IF(OR($P5="",AG5=""),"",IF(OR($P5=0,AG5=0),0,IF((AG5*100%)/$P5&gt;100%,100%,(AG5*100%)/$P5))))</f>
        <v>1</v>
      </c>
      <c r="AI5" s="101" t="str">
        <f t="shared" ref="AI5" si="0">IF(AF5="","",IF(AH5&lt;100%, IF(AH5&lt;50%, "ALERTA","EN TERMINO"), IF(AH5=100%, "OK", "EN TERMINO")))</f>
        <v>OK</v>
      </c>
      <c r="AJ5" s="32" t="s">
        <v>380</v>
      </c>
      <c r="AK5" s="54" t="s">
        <v>381</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314</v>
      </c>
      <c r="C6" s="346"/>
      <c r="D6" s="347"/>
      <c r="E6" s="348"/>
      <c r="F6" s="102" t="s">
        <v>372</v>
      </c>
      <c r="G6" s="351"/>
      <c r="H6" s="337"/>
      <c r="I6" s="349"/>
      <c r="J6" s="130" t="s">
        <v>382</v>
      </c>
      <c r="K6" s="130" t="s">
        <v>383</v>
      </c>
      <c r="L6" s="112">
        <v>1</v>
      </c>
      <c r="M6" s="112" t="s">
        <v>93</v>
      </c>
      <c r="N6" s="112" t="s">
        <v>377</v>
      </c>
      <c r="O6" s="130" t="s">
        <v>378</v>
      </c>
      <c r="P6" s="31">
        <v>1</v>
      </c>
      <c r="Q6" s="5"/>
      <c r="R6" s="131">
        <v>44687</v>
      </c>
      <c r="S6" s="140">
        <v>44742</v>
      </c>
      <c r="T6" s="107"/>
      <c r="U6" s="41"/>
      <c r="V6" s="116"/>
      <c r="W6" s="37"/>
      <c r="X6" s="100"/>
      <c r="Y6" s="110"/>
      <c r="Z6" s="40"/>
      <c r="AA6" s="102"/>
      <c r="AB6" s="42"/>
      <c r="AC6" s="112"/>
      <c r="AD6" s="113">
        <v>44742</v>
      </c>
      <c r="AE6" s="111" t="s">
        <v>384</v>
      </c>
      <c r="AF6" s="40">
        <v>1</v>
      </c>
      <c r="AG6" s="100">
        <f>IF(AF6="","",IF(OR($L6=0,$L6="",AD6=""),"",AF6/$L6))</f>
        <v>1</v>
      </c>
      <c r="AH6" s="117">
        <f>(IF(OR($P6="",AG6=""),"",IF(OR($P6=0,AG6=0),0,IF((AG6*100%)/$P6&gt;100%,100%,(AG6*100%)/$P6))))</f>
        <v>1</v>
      </c>
      <c r="AI6" s="101" t="str">
        <f t="shared" ref="AI6" si="3">IF(AF6="","",IF(AH6&lt;100%, IF(AH6&lt;50%, "ALERTA","EN TERMINO"), IF(AH6=100%, "OK", "EN TERMINO")))</f>
        <v>OK</v>
      </c>
      <c r="AJ6" s="33" t="s">
        <v>385</v>
      </c>
      <c r="AK6" s="54" t="s">
        <v>381</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36"/>
      <c r="D9" s="59"/>
      <c r="F9" s="55"/>
      <c r="G9" s="55"/>
      <c r="H9" s="69"/>
      <c r="I9" s="69"/>
      <c r="J9" s="70"/>
      <c r="K9" s="71"/>
      <c r="M9" s="12"/>
      <c r="N9" s="12"/>
      <c r="O9" s="12"/>
      <c r="P9" s="65"/>
      <c r="R9" s="72"/>
      <c r="S9" s="73"/>
      <c r="T9" s="67"/>
    </row>
    <row r="10" spans="1:61" ht="39.950000000000003" customHeight="1" x14ac:dyDescent="0.25">
      <c r="A10" s="59"/>
      <c r="B10" s="12"/>
      <c r="C10" s="336"/>
      <c r="D10" s="59"/>
      <c r="E10" s="343"/>
      <c r="F10" s="55"/>
      <c r="G10" s="55"/>
      <c r="H10" s="345"/>
      <c r="I10" s="345"/>
      <c r="J10" s="70"/>
      <c r="K10" s="71"/>
      <c r="M10" s="12"/>
      <c r="N10" s="12"/>
      <c r="O10" s="12"/>
      <c r="P10" s="65"/>
      <c r="R10" s="72"/>
      <c r="S10" s="73"/>
      <c r="T10" s="67"/>
    </row>
    <row r="11" spans="1:61" ht="39.950000000000003" customHeight="1" x14ac:dyDescent="0.25">
      <c r="A11" s="59"/>
      <c r="B11" s="12"/>
      <c r="C11" s="336"/>
      <c r="D11" s="59"/>
      <c r="E11" s="343"/>
      <c r="F11" s="55"/>
      <c r="G11" s="55"/>
      <c r="H11" s="345"/>
      <c r="I11" s="345"/>
      <c r="J11" s="70"/>
      <c r="K11" s="71"/>
      <c r="M11" s="12"/>
      <c r="N11" s="12"/>
      <c r="O11" s="12"/>
      <c r="P11" s="65"/>
      <c r="R11" s="72"/>
      <c r="S11" s="73"/>
      <c r="T11" s="67"/>
    </row>
    <row r="12" spans="1:61" ht="39.950000000000003" customHeight="1" x14ac:dyDescent="0.25">
      <c r="A12" s="59"/>
      <c r="B12" s="12"/>
      <c r="C12" s="336"/>
      <c r="D12" s="59"/>
      <c r="E12" s="343"/>
      <c r="F12" s="55"/>
      <c r="G12" s="55"/>
      <c r="H12" s="345"/>
      <c r="I12" s="345"/>
      <c r="J12" s="70"/>
      <c r="K12" s="71"/>
      <c r="M12" s="12"/>
      <c r="N12" s="12"/>
      <c r="O12" s="12"/>
      <c r="P12" s="65"/>
      <c r="R12" s="72"/>
      <c r="S12" s="73"/>
      <c r="T12" s="67"/>
    </row>
    <row r="13" spans="1:61" ht="39.950000000000003" customHeight="1" x14ac:dyDescent="0.25">
      <c r="A13" s="59"/>
      <c r="B13" s="12"/>
      <c r="C13" s="336"/>
      <c r="D13" s="59"/>
      <c r="E13" s="343"/>
      <c r="F13" s="55"/>
      <c r="G13" s="55"/>
      <c r="H13" s="345"/>
      <c r="I13" s="345"/>
      <c r="J13" s="70"/>
      <c r="K13" s="71"/>
      <c r="M13" s="12"/>
      <c r="N13" s="12"/>
      <c r="O13" s="12"/>
      <c r="P13" s="65"/>
      <c r="R13" s="72"/>
      <c r="S13" s="73"/>
      <c r="T13" s="67"/>
    </row>
    <row r="14" spans="1:61" ht="39.950000000000003" customHeight="1" x14ac:dyDescent="0.25">
      <c r="A14" s="59"/>
      <c r="B14" s="12"/>
      <c r="C14" s="336"/>
      <c r="D14" s="59"/>
      <c r="E14" s="343"/>
      <c r="F14" s="55"/>
      <c r="G14" s="55"/>
      <c r="H14" s="345"/>
      <c r="I14" s="345"/>
      <c r="J14" s="70"/>
      <c r="K14" s="71"/>
      <c r="M14" s="12"/>
      <c r="N14" s="12"/>
      <c r="O14" s="12"/>
      <c r="P14" s="65"/>
      <c r="R14" s="72"/>
      <c r="S14" s="73"/>
      <c r="T14" s="67"/>
    </row>
    <row r="15" spans="1:61" ht="39.950000000000003" customHeight="1" x14ac:dyDescent="0.25">
      <c r="A15" s="59"/>
      <c r="B15" s="12"/>
      <c r="C15" s="336"/>
      <c r="D15" s="59"/>
      <c r="E15" s="343"/>
      <c r="F15" s="55"/>
      <c r="G15" s="55"/>
      <c r="H15" s="345"/>
      <c r="I15" s="345"/>
      <c r="J15" s="70"/>
      <c r="K15" s="71"/>
      <c r="M15" s="12"/>
      <c r="N15" s="12"/>
      <c r="O15" s="12"/>
      <c r="P15" s="65"/>
      <c r="R15" s="72"/>
      <c r="S15" s="73"/>
      <c r="T15" s="67"/>
    </row>
    <row r="16" spans="1:61" ht="39.950000000000003" customHeight="1" x14ac:dyDescent="0.25">
      <c r="A16" s="59"/>
      <c r="B16" s="12"/>
      <c r="C16" s="336"/>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36"/>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36"/>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36"/>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36"/>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36"/>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36"/>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36"/>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36"/>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36"/>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36"/>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36"/>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36"/>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36"/>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36"/>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36"/>
      <c r="D31" s="59"/>
      <c r="F31" s="80"/>
      <c r="G31" s="80"/>
      <c r="H31" s="69"/>
      <c r="I31" s="69"/>
      <c r="J31" s="69"/>
      <c r="K31" s="81"/>
      <c r="L31" s="81"/>
      <c r="M31" s="12"/>
      <c r="N31" s="12"/>
      <c r="O31" s="69"/>
      <c r="P31" s="65"/>
      <c r="Q31" s="69"/>
      <c r="R31" s="76"/>
      <c r="S31" s="76"/>
      <c r="T31" s="344"/>
      <c r="U31" s="82"/>
      <c r="W31" s="83"/>
      <c r="X31" s="15"/>
      <c r="Y31" s="20"/>
      <c r="Z31" s="14"/>
      <c r="AA31" s="38"/>
      <c r="AB31" s="11"/>
      <c r="AC31" s="22"/>
      <c r="BG31" s="14"/>
    </row>
    <row r="32" spans="1:59" ht="39.950000000000003" customHeight="1" x14ac:dyDescent="0.25">
      <c r="A32" s="59"/>
      <c r="B32" s="12"/>
      <c r="C32" s="336"/>
      <c r="D32" s="59"/>
      <c r="F32" s="80"/>
      <c r="G32" s="80"/>
      <c r="H32" s="69"/>
      <c r="I32" s="81"/>
      <c r="J32" s="69"/>
      <c r="K32" s="81"/>
      <c r="L32" s="81"/>
      <c r="M32" s="12"/>
      <c r="N32" s="12"/>
      <c r="O32" s="81"/>
      <c r="P32" s="65"/>
      <c r="Q32" s="81"/>
      <c r="R32" s="73"/>
      <c r="S32" s="73"/>
      <c r="T32" s="344"/>
      <c r="U32" s="82"/>
      <c r="W32" s="83"/>
      <c r="X32" s="15"/>
      <c r="Y32" s="20"/>
      <c r="Z32" s="14"/>
      <c r="AA32" s="38"/>
      <c r="AB32" s="11"/>
      <c r="AC32" s="22"/>
      <c r="BG32" s="14"/>
    </row>
    <row r="33" spans="1:61" ht="39.950000000000003" customHeight="1" x14ac:dyDescent="0.25">
      <c r="A33" s="59"/>
      <c r="B33" s="12"/>
      <c r="C33" s="336"/>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36"/>
      <c r="D34" s="59"/>
      <c r="F34" s="80"/>
      <c r="G34" s="80"/>
      <c r="H34" s="69"/>
      <c r="I34" s="345"/>
      <c r="J34" s="345"/>
      <c r="K34" s="345"/>
      <c r="L34" s="345"/>
      <c r="M34" s="12"/>
      <c r="N34" s="12"/>
      <c r="O34" s="81"/>
      <c r="P34" s="65"/>
      <c r="Q34" s="345"/>
      <c r="R34" s="344"/>
      <c r="S34" s="344"/>
      <c r="T34" s="73"/>
      <c r="U34" s="82"/>
      <c r="W34" s="83"/>
      <c r="X34" s="15"/>
      <c r="Y34" s="20"/>
      <c r="Z34" s="14"/>
      <c r="AA34" s="39"/>
      <c r="AB34" s="11"/>
      <c r="AC34" s="22"/>
      <c r="BG34" s="14"/>
    </row>
    <row r="35" spans="1:61" ht="39.950000000000003" customHeight="1" x14ac:dyDescent="0.25">
      <c r="A35" s="59"/>
      <c r="B35" s="12"/>
      <c r="C35" s="336"/>
      <c r="D35" s="59"/>
      <c r="F35" s="80"/>
      <c r="G35" s="80"/>
      <c r="H35" s="69"/>
      <c r="I35" s="345"/>
      <c r="J35" s="345"/>
      <c r="K35" s="345"/>
      <c r="L35" s="345"/>
      <c r="M35" s="12"/>
      <c r="N35" s="12"/>
      <c r="O35" s="81"/>
      <c r="P35" s="65"/>
      <c r="Q35" s="345"/>
      <c r="R35" s="344"/>
      <c r="S35" s="344"/>
      <c r="T35" s="73"/>
      <c r="U35" s="82"/>
      <c r="W35" s="83"/>
      <c r="X35" s="15"/>
      <c r="Y35" s="20"/>
      <c r="Z35" s="14"/>
      <c r="AA35" s="39"/>
      <c r="AB35" s="11"/>
      <c r="AC35" s="22"/>
      <c r="BG35" s="14"/>
    </row>
    <row r="36" spans="1:61" ht="39.950000000000003" customHeight="1" x14ac:dyDescent="0.25">
      <c r="A36" s="59"/>
      <c r="B36" s="12"/>
      <c r="C36" s="336"/>
      <c r="D36" s="59"/>
      <c r="F36" s="80"/>
      <c r="G36" s="80"/>
      <c r="H36" s="69"/>
      <c r="I36" s="345"/>
      <c r="J36" s="345"/>
      <c r="K36" s="345"/>
      <c r="L36" s="345"/>
      <c r="M36" s="12"/>
      <c r="N36" s="12"/>
      <c r="O36" s="81"/>
      <c r="P36" s="65"/>
      <c r="Q36" s="345"/>
      <c r="R36" s="344"/>
      <c r="S36" s="344"/>
      <c r="T36" s="344"/>
      <c r="U36" s="82"/>
      <c r="W36" s="83"/>
      <c r="X36" s="15"/>
      <c r="Y36" s="20"/>
      <c r="Z36" s="14"/>
      <c r="AA36" s="39"/>
      <c r="AB36" s="11"/>
      <c r="AC36" s="22"/>
      <c r="BG36" s="14"/>
    </row>
    <row r="37" spans="1:61" ht="39.950000000000003" customHeight="1" x14ac:dyDescent="0.25">
      <c r="A37" s="59"/>
      <c r="B37" s="12"/>
      <c r="C37" s="336"/>
      <c r="D37" s="59"/>
      <c r="F37" s="80"/>
      <c r="G37" s="80"/>
      <c r="H37" s="69"/>
      <c r="I37" s="345"/>
      <c r="J37" s="345"/>
      <c r="K37" s="345"/>
      <c r="L37" s="345"/>
      <c r="M37" s="12"/>
      <c r="N37" s="12"/>
      <c r="O37" s="81"/>
      <c r="P37" s="65"/>
      <c r="Q37" s="345"/>
      <c r="R37" s="344"/>
      <c r="S37" s="344"/>
      <c r="T37" s="344"/>
      <c r="U37" s="82"/>
      <c r="W37" s="83"/>
      <c r="X37" s="15"/>
      <c r="Y37" s="20"/>
      <c r="Z37" s="14"/>
      <c r="AA37" s="39"/>
      <c r="AB37" s="11"/>
      <c r="AC37" s="22"/>
      <c r="BG37" s="14"/>
    </row>
    <row r="38" spans="1:61" ht="39.950000000000003" customHeight="1" x14ac:dyDescent="0.25">
      <c r="A38" s="59"/>
      <c r="B38" s="12"/>
      <c r="C38" s="336"/>
      <c r="D38" s="59"/>
      <c r="F38" s="80"/>
      <c r="G38" s="80"/>
      <c r="H38" s="69"/>
      <c r="I38" s="345"/>
      <c r="J38" s="345"/>
      <c r="K38" s="345"/>
      <c r="L38" s="81"/>
      <c r="M38" s="12"/>
      <c r="N38" s="12"/>
      <c r="O38" s="81"/>
      <c r="P38" s="65"/>
      <c r="Q38" s="345"/>
      <c r="R38" s="344"/>
      <c r="S38" s="344"/>
      <c r="T38" s="344"/>
      <c r="U38" s="82"/>
      <c r="W38" s="83"/>
      <c r="X38" s="15"/>
      <c r="Y38" s="20"/>
      <c r="Z38" s="14"/>
      <c r="AA38" s="39"/>
      <c r="AB38" s="11"/>
      <c r="AC38" s="22"/>
      <c r="BG38" s="14"/>
    </row>
    <row r="39" spans="1:61" ht="39.950000000000003" customHeight="1" x14ac:dyDescent="0.25">
      <c r="A39" s="59"/>
      <c r="B39" s="12"/>
      <c r="C39" s="336"/>
      <c r="D39" s="59"/>
      <c r="F39" s="80"/>
      <c r="G39" s="80"/>
      <c r="H39" s="69"/>
      <c r="I39" s="345"/>
      <c r="J39" s="345"/>
      <c r="K39" s="345"/>
      <c r="L39" s="81"/>
      <c r="M39" s="12"/>
      <c r="N39" s="12"/>
      <c r="O39" s="81"/>
      <c r="P39" s="65"/>
      <c r="Q39" s="345"/>
      <c r="R39" s="344"/>
      <c r="S39" s="344"/>
      <c r="T39" s="344"/>
      <c r="U39" s="82"/>
      <c r="W39" s="83"/>
      <c r="X39" s="15"/>
      <c r="Y39" s="20"/>
      <c r="Z39" s="14"/>
      <c r="AA39" s="39"/>
      <c r="AB39" s="11"/>
      <c r="AC39" s="22"/>
      <c r="BG39" s="14"/>
    </row>
    <row r="40" spans="1:61" ht="39.950000000000003" customHeight="1" x14ac:dyDescent="0.25">
      <c r="A40" s="59"/>
      <c r="B40" s="12"/>
      <c r="C40" s="336"/>
      <c r="D40" s="59"/>
      <c r="F40" s="80"/>
      <c r="G40" s="80"/>
      <c r="H40" s="69"/>
      <c r="I40" s="345"/>
      <c r="J40" s="345"/>
      <c r="K40" s="345"/>
      <c r="L40" s="81"/>
      <c r="M40" s="12"/>
      <c r="N40" s="12"/>
      <c r="O40" s="81"/>
      <c r="P40" s="65"/>
      <c r="Q40" s="345"/>
      <c r="R40" s="344"/>
      <c r="S40" s="344"/>
      <c r="T40" s="344"/>
      <c r="U40" s="82"/>
      <c r="W40" s="83"/>
      <c r="X40" s="15"/>
      <c r="Y40" s="20"/>
      <c r="Z40" s="14"/>
      <c r="AA40" s="39"/>
      <c r="AB40" s="11"/>
      <c r="AC40" s="22"/>
      <c r="BG40" s="14"/>
    </row>
    <row r="41" spans="1:61" ht="39.950000000000003" customHeight="1" x14ac:dyDescent="0.25">
      <c r="A41" s="59"/>
      <c r="B41" s="12"/>
      <c r="C41" s="336"/>
      <c r="D41" s="59"/>
      <c r="F41" s="80"/>
      <c r="G41" s="80"/>
      <c r="H41" s="69"/>
      <c r="I41" s="345"/>
      <c r="J41" s="345"/>
      <c r="K41" s="345"/>
      <c r="L41" s="81"/>
      <c r="M41" s="12"/>
      <c r="N41" s="12"/>
      <c r="O41" s="81"/>
      <c r="P41" s="65"/>
      <c r="Q41" s="345"/>
      <c r="R41" s="344"/>
      <c r="S41" s="344"/>
      <c r="T41" s="344"/>
      <c r="U41" s="82"/>
      <c r="W41" s="83"/>
      <c r="X41" s="15"/>
      <c r="Y41" s="20"/>
      <c r="Z41" s="14"/>
      <c r="AA41" s="39"/>
      <c r="AB41" s="11"/>
      <c r="AC41" s="22"/>
      <c r="BG41" s="14"/>
    </row>
    <row r="42" spans="1:61" ht="39.950000000000003" customHeight="1" x14ac:dyDescent="0.25">
      <c r="A42" s="59"/>
      <c r="B42" s="12"/>
      <c r="C42" s="336"/>
      <c r="D42" s="59"/>
      <c r="F42" s="80"/>
      <c r="G42" s="80"/>
      <c r="H42" s="69"/>
      <c r="I42" s="345"/>
      <c r="J42" s="345"/>
      <c r="K42" s="345"/>
      <c r="L42" s="81"/>
      <c r="M42" s="12"/>
      <c r="N42" s="12"/>
      <c r="O42" s="81"/>
      <c r="P42" s="65"/>
      <c r="Q42" s="345"/>
      <c r="R42" s="344"/>
      <c r="S42" s="344"/>
      <c r="T42" s="344"/>
      <c r="U42" s="82"/>
      <c r="W42" s="83"/>
      <c r="X42" s="15"/>
      <c r="Y42" s="20"/>
      <c r="Z42" s="14"/>
      <c r="AA42" s="39"/>
      <c r="AB42" s="11"/>
      <c r="AC42" s="22"/>
      <c r="BG42" s="14"/>
    </row>
    <row r="43" spans="1:61" ht="39.950000000000003" customHeight="1" x14ac:dyDescent="0.25">
      <c r="A43" s="59"/>
      <c r="B43" s="12"/>
      <c r="C43" s="336"/>
      <c r="D43" s="59"/>
      <c r="F43" s="80"/>
      <c r="G43" s="80"/>
      <c r="H43" s="69"/>
      <c r="I43" s="345"/>
      <c r="J43" s="345"/>
      <c r="K43" s="345"/>
      <c r="L43" s="81"/>
      <c r="M43" s="12"/>
      <c r="N43" s="12"/>
      <c r="O43" s="81"/>
      <c r="P43" s="65"/>
      <c r="Q43" s="345"/>
      <c r="R43" s="344"/>
      <c r="S43" s="344"/>
      <c r="T43" s="344"/>
      <c r="U43" s="82"/>
      <c r="W43" s="83"/>
      <c r="X43" s="15"/>
      <c r="Y43" s="20"/>
      <c r="Z43" s="14"/>
      <c r="AA43" s="39"/>
      <c r="AB43" s="11"/>
      <c r="AC43" s="22"/>
      <c r="BG43" s="14"/>
    </row>
    <row r="44" spans="1:61" ht="39.950000000000003" customHeight="1" x14ac:dyDescent="0.25">
      <c r="A44" s="59"/>
      <c r="B44" s="12"/>
      <c r="C44" s="336"/>
      <c r="D44" s="59"/>
      <c r="F44" s="80"/>
      <c r="G44" s="80"/>
      <c r="H44" s="69"/>
      <c r="I44" s="345"/>
      <c r="J44" s="345"/>
      <c r="K44" s="345"/>
      <c r="L44" s="81"/>
      <c r="M44" s="12"/>
      <c r="N44" s="12"/>
      <c r="O44" s="81"/>
      <c r="P44" s="65"/>
      <c r="Q44" s="345"/>
      <c r="R44" s="344"/>
      <c r="S44" s="344"/>
      <c r="T44" s="344"/>
      <c r="U44" s="82"/>
      <c r="W44" s="83"/>
      <c r="X44" s="15"/>
      <c r="Y44" s="20"/>
      <c r="Z44" s="14"/>
      <c r="AA44" s="39"/>
      <c r="AB44" s="11"/>
      <c r="AC44" s="22"/>
      <c r="BG44" s="14"/>
    </row>
    <row r="45" spans="1:61" ht="39.950000000000003" customHeight="1" x14ac:dyDescent="0.25">
      <c r="A45" s="59"/>
      <c r="B45" s="12"/>
      <c r="C45" s="336"/>
      <c r="D45" s="59"/>
      <c r="F45" s="80"/>
      <c r="G45" s="80"/>
      <c r="H45" s="69"/>
      <c r="I45" s="345"/>
      <c r="J45" s="345"/>
      <c r="K45" s="345"/>
      <c r="L45" s="81"/>
      <c r="M45" s="12"/>
      <c r="N45" s="12"/>
      <c r="O45" s="81"/>
      <c r="P45" s="65"/>
      <c r="Q45" s="345"/>
      <c r="R45" s="344"/>
      <c r="S45" s="344"/>
      <c r="T45" s="344"/>
      <c r="U45" s="82"/>
      <c r="W45" s="83"/>
      <c r="X45" s="15"/>
      <c r="Y45" s="20"/>
      <c r="Z45" s="14"/>
      <c r="AA45" s="39"/>
      <c r="AB45" s="11"/>
      <c r="AC45" s="22"/>
      <c r="BG45" s="14"/>
    </row>
    <row r="46" spans="1:61" ht="39.950000000000003" customHeight="1" x14ac:dyDescent="0.25">
      <c r="A46" s="59"/>
      <c r="B46" s="12"/>
      <c r="C46" s="336"/>
      <c r="D46" s="59"/>
      <c r="F46" s="80"/>
      <c r="G46" s="80"/>
      <c r="H46" s="69"/>
      <c r="I46" s="345"/>
      <c r="J46" s="345"/>
      <c r="K46" s="345"/>
      <c r="L46" s="81"/>
      <c r="M46" s="12"/>
      <c r="N46" s="12"/>
      <c r="O46" s="81"/>
      <c r="P46" s="65"/>
      <c r="Q46" s="345"/>
      <c r="R46" s="344"/>
      <c r="S46" s="344"/>
      <c r="T46" s="344"/>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41"/>
      <c r="D49" s="57"/>
      <c r="E49" s="340"/>
      <c r="F49" s="80"/>
      <c r="G49" s="80"/>
      <c r="H49" s="341"/>
      <c r="I49" s="342"/>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41"/>
      <c r="D50" s="57"/>
      <c r="E50" s="340"/>
      <c r="F50" s="80"/>
      <c r="G50" s="80"/>
      <c r="H50" s="341"/>
      <c r="I50" s="342"/>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41"/>
      <c r="D51" s="57"/>
      <c r="E51" s="340"/>
      <c r="F51" s="80"/>
      <c r="G51" s="80"/>
      <c r="H51" s="341"/>
      <c r="I51" s="342"/>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41"/>
      <c r="D52" s="57"/>
      <c r="E52" s="340"/>
      <c r="F52" s="80"/>
      <c r="G52" s="80"/>
      <c r="H52" s="336"/>
      <c r="I52" s="342"/>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41"/>
      <c r="D53" s="57"/>
      <c r="E53" s="340"/>
      <c r="F53" s="80"/>
      <c r="G53" s="80"/>
      <c r="H53" s="336"/>
      <c r="I53" s="342"/>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41"/>
      <c r="D54" s="57"/>
      <c r="E54" s="340"/>
      <c r="F54" s="80"/>
      <c r="G54" s="80"/>
      <c r="H54" s="336"/>
      <c r="I54" s="342"/>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41"/>
      <c r="D55" s="57"/>
      <c r="E55" s="340"/>
      <c r="F55" s="80"/>
      <c r="G55" s="80"/>
      <c r="H55" s="341"/>
      <c r="I55" s="342"/>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41"/>
      <c r="D56" s="57"/>
      <c r="E56" s="340"/>
      <c r="F56" s="80"/>
      <c r="G56" s="80"/>
      <c r="H56" s="341"/>
      <c r="I56" s="342"/>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41"/>
      <c r="D57" s="57"/>
      <c r="E57" s="340"/>
      <c r="F57" s="80"/>
      <c r="G57" s="80"/>
      <c r="H57" s="341"/>
      <c r="I57" s="342"/>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41"/>
      <c r="D58" s="57"/>
      <c r="E58" s="340"/>
      <c r="F58" s="80"/>
      <c r="G58" s="80"/>
      <c r="H58" s="341"/>
      <c r="I58" s="342"/>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41"/>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41"/>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41"/>
      <c r="D61" s="59"/>
      <c r="E61" s="340"/>
      <c r="F61" s="80"/>
      <c r="G61" s="80"/>
      <c r="H61" s="340"/>
      <c r="I61" s="342"/>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41"/>
      <c r="D62" s="59"/>
      <c r="E62" s="340"/>
      <c r="F62" s="80"/>
      <c r="G62" s="80"/>
      <c r="H62" s="340"/>
      <c r="I62" s="342"/>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41"/>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41"/>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41"/>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41"/>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41"/>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41"/>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41"/>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41"/>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36"/>
      <c r="D72" s="61"/>
      <c r="E72" s="12"/>
      <c r="F72" s="12"/>
      <c r="G72" s="12"/>
      <c r="H72" s="12"/>
      <c r="I72" s="12"/>
      <c r="K72" s="12"/>
      <c r="L72" s="12"/>
      <c r="N72" s="12"/>
      <c r="O72" s="12"/>
      <c r="P72" s="12"/>
      <c r="Q72" s="12"/>
      <c r="R72" s="56"/>
      <c r="S72" s="56"/>
      <c r="T72" s="9"/>
    </row>
    <row r="73" spans="1:16361" ht="39.950000000000003" customHeight="1" x14ac:dyDescent="0.25">
      <c r="A73" s="61"/>
      <c r="B73" s="12"/>
      <c r="C73" s="336"/>
      <c r="D73" s="61"/>
      <c r="E73" s="12"/>
      <c r="F73" s="12"/>
      <c r="G73" s="12"/>
      <c r="H73" s="12"/>
      <c r="I73" s="12"/>
      <c r="K73" s="12"/>
      <c r="N73" s="12"/>
      <c r="O73" s="12"/>
      <c r="P73" s="12"/>
      <c r="Q73" s="12"/>
      <c r="R73" s="56"/>
      <c r="S73" s="56"/>
      <c r="T73" s="9"/>
    </row>
    <row r="74" spans="1:16361" ht="39.950000000000003" customHeight="1" x14ac:dyDescent="0.25">
      <c r="A74" s="61"/>
      <c r="B74" s="12"/>
      <c r="C74" s="336"/>
      <c r="D74" s="61"/>
      <c r="E74" s="12"/>
      <c r="F74" s="12"/>
      <c r="G74" s="12"/>
      <c r="H74" s="12"/>
      <c r="I74" s="12"/>
      <c r="J74" s="94"/>
      <c r="K74" s="12"/>
      <c r="N74" s="12"/>
      <c r="O74" s="12"/>
      <c r="P74" s="12"/>
      <c r="Q74" s="12"/>
      <c r="R74" s="56"/>
      <c r="S74" s="56"/>
      <c r="T74" s="9"/>
    </row>
    <row r="75" spans="1:16361" ht="39.950000000000003" customHeight="1" x14ac:dyDescent="0.25">
      <c r="A75" s="61"/>
      <c r="B75" s="12"/>
      <c r="C75" s="336"/>
      <c r="D75" s="61"/>
      <c r="E75" s="12"/>
      <c r="F75" s="12"/>
      <c r="G75" s="12"/>
      <c r="H75" s="12"/>
      <c r="I75" s="12"/>
      <c r="J75" s="94"/>
      <c r="K75" s="12"/>
      <c r="N75" s="12"/>
      <c r="O75" s="12"/>
      <c r="P75" s="12"/>
      <c r="Q75" s="12"/>
      <c r="R75" s="56"/>
      <c r="S75" s="56"/>
      <c r="T75" s="9"/>
    </row>
    <row r="76" spans="1:16361" ht="39.950000000000003" customHeight="1" x14ac:dyDescent="0.25">
      <c r="A76" s="61"/>
      <c r="B76" s="12"/>
      <c r="C76" s="336"/>
      <c r="D76" s="61"/>
      <c r="E76" s="12"/>
      <c r="F76" s="12"/>
      <c r="G76" s="12"/>
      <c r="H76" s="12"/>
      <c r="I76" s="12"/>
      <c r="J76" s="94"/>
      <c r="K76" s="12"/>
      <c r="N76" s="12"/>
      <c r="O76" s="12"/>
      <c r="P76" s="12"/>
      <c r="Q76" s="12"/>
      <c r="R76" s="56"/>
      <c r="S76" s="56"/>
      <c r="T76" s="9"/>
    </row>
    <row r="77" spans="1:16361" ht="39.950000000000003" customHeight="1" x14ac:dyDescent="0.25">
      <c r="A77" s="61"/>
      <c r="B77" s="12"/>
      <c r="C77" s="336"/>
      <c r="D77" s="61"/>
      <c r="E77" s="12"/>
      <c r="F77" s="12"/>
      <c r="G77" s="12"/>
      <c r="H77" s="12"/>
      <c r="I77" s="12"/>
      <c r="J77" s="94"/>
      <c r="K77" s="12"/>
      <c r="N77" s="12"/>
      <c r="O77" s="12"/>
      <c r="P77" s="12"/>
      <c r="Q77" s="12"/>
      <c r="R77" s="56"/>
      <c r="S77" s="56"/>
      <c r="T77" s="9"/>
    </row>
    <row r="78" spans="1:16361" ht="39.950000000000003" customHeight="1" x14ac:dyDescent="0.25">
      <c r="A78" s="61"/>
      <c r="B78" s="12"/>
      <c r="C78" s="336"/>
      <c r="D78" s="61"/>
      <c r="E78" s="12"/>
      <c r="F78" s="12"/>
      <c r="G78" s="12"/>
      <c r="H78" s="12"/>
      <c r="I78" s="12"/>
      <c r="J78" s="94"/>
      <c r="K78" s="12"/>
      <c r="N78" s="12"/>
      <c r="O78" s="12"/>
      <c r="P78" s="12"/>
      <c r="Q78" s="12"/>
      <c r="R78" s="56"/>
      <c r="S78" s="56"/>
      <c r="T78" s="9"/>
    </row>
    <row r="79" spans="1:16361" ht="39.950000000000003" customHeight="1" x14ac:dyDescent="0.25">
      <c r="A79" s="61"/>
      <c r="B79" s="12"/>
      <c r="C79" s="336"/>
      <c r="D79" s="61"/>
      <c r="E79" s="12"/>
      <c r="F79" s="12"/>
      <c r="G79" s="12"/>
      <c r="H79" s="12"/>
      <c r="I79" s="12"/>
      <c r="J79" s="94"/>
      <c r="N79" s="12"/>
      <c r="O79" s="12"/>
      <c r="P79" s="12"/>
      <c r="Q79" s="12"/>
      <c r="R79" s="56"/>
      <c r="S79" s="56"/>
      <c r="T79" s="9"/>
    </row>
    <row r="80" spans="1:16361" ht="39.950000000000003" customHeight="1" x14ac:dyDescent="0.25">
      <c r="A80" s="61"/>
      <c r="B80" s="12"/>
      <c r="C80" s="336"/>
      <c r="D80" s="61"/>
      <c r="E80" s="12"/>
      <c r="F80" s="12"/>
      <c r="G80" s="12"/>
      <c r="H80" s="12"/>
      <c r="I80" s="12"/>
      <c r="J80" s="94"/>
      <c r="N80" s="12"/>
      <c r="O80" s="12"/>
      <c r="P80" s="12"/>
      <c r="Q80" s="12"/>
      <c r="R80" s="56"/>
      <c r="S80" s="56"/>
      <c r="T80" s="9"/>
    </row>
    <row r="81" spans="1:20" ht="39.950000000000003" customHeight="1" x14ac:dyDescent="0.25">
      <c r="A81" s="61"/>
      <c r="B81" s="12"/>
      <c r="C81" s="336"/>
      <c r="D81" s="61"/>
      <c r="E81" s="12"/>
      <c r="F81" s="12"/>
      <c r="G81" s="12"/>
      <c r="H81" s="12"/>
      <c r="I81" s="12"/>
      <c r="J81" s="94"/>
      <c r="N81" s="12"/>
      <c r="O81" s="12"/>
      <c r="P81" s="12"/>
      <c r="Q81" s="12"/>
      <c r="R81" s="56"/>
      <c r="S81" s="56"/>
      <c r="T81" s="9"/>
    </row>
    <row r="82" spans="1:20" ht="39.950000000000003" customHeight="1" x14ac:dyDescent="0.25">
      <c r="A82" s="61"/>
      <c r="B82" s="12"/>
      <c r="C82" s="336"/>
      <c r="D82" s="61"/>
      <c r="E82" s="12"/>
      <c r="F82" s="12"/>
      <c r="G82" s="12"/>
      <c r="H82" s="12"/>
      <c r="I82" s="12"/>
      <c r="J82" s="94"/>
      <c r="N82" s="12"/>
      <c r="O82" s="12"/>
      <c r="P82" s="12"/>
      <c r="Q82" s="12"/>
      <c r="R82" s="56"/>
      <c r="S82" s="56"/>
      <c r="T82" s="9"/>
    </row>
    <row r="83" spans="1:20" ht="39.950000000000003" customHeight="1" x14ac:dyDescent="0.25">
      <c r="A83" s="61"/>
      <c r="B83" s="12"/>
      <c r="C83" s="336"/>
      <c r="D83" s="61"/>
      <c r="E83" s="12"/>
      <c r="F83" s="12"/>
      <c r="G83" s="12"/>
      <c r="H83" s="12"/>
      <c r="I83" s="12"/>
      <c r="J83" s="94"/>
      <c r="N83" s="12"/>
      <c r="O83" s="12"/>
      <c r="P83" s="12"/>
      <c r="Q83" s="12"/>
      <c r="R83" s="56"/>
      <c r="S83" s="56"/>
      <c r="T83" s="9"/>
    </row>
    <row r="84" spans="1:20" ht="39.950000000000003" customHeight="1" x14ac:dyDescent="0.25">
      <c r="A84" s="60"/>
      <c r="B84" s="12"/>
      <c r="C84" s="336"/>
      <c r="D84" s="59"/>
      <c r="E84" s="12"/>
      <c r="F84" s="80"/>
      <c r="G84" s="80"/>
      <c r="H84" s="12"/>
      <c r="I84" s="55"/>
      <c r="J84" s="64"/>
      <c r="M84" s="12"/>
      <c r="N84" s="12"/>
      <c r="P84" s="65"/>
      <c r="R84" s="19"/>
      <c r="S84" s="19"/>
      <c r="T84" s="95"/>
    </row>
    <row r="85" spans="1:20" ht="39.950000000000003" customHeight="1" x14ac:dyDescent="0.25">
      <c r="A85" s="60"/>
      <c r="B85" s="12"/>
      <c r="C85" s="336"/>
      <c r="D85" s="59"/>
      <c r="F85" s="80"/>
      <c r="G85" s="80"/>
      <c r="H85" s="96"/>
      <c r="I85" s="55"/>
      <c r="J85" s="97"/>
      <c r="N85" s="12"/>
      <c r="P85" s="65"/>
      <c r="R85" s="19"/>
      <c r="S85" s="19"/>
      <c r="T85" s="95"/>
    </row>
    <row r="86" spans="1:20" ht="39.950000000000003" customHeight="1" x14ac:dyDescent="0.25">
      <c r="A86" s="61"/>
      <c r="B86" s="12"/>
      <c r="C86" s="336"/>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36"/>
      <c r="D87" s="61"/>
      <c r="E87" s="340"/>
      <c r="F87" s="12"/>
      <c r="G87" s="12"/>
      <c r="H87" s="12"/>
      <c r="I87" s="340"/>
      <c r="J87" s="338"/>
      <c r="K87" s="12"/>
      <c r="L87" s="12"/>
      <c r="M87" s="12"/>
      <c r="N87" s="12"/>
      <c r="O87" s="12"/>
      <c r="P87" s="90"/>
      <c r="Q87" s="12"/>
      <c r="R87" s="56"/>
      <c r="S87" s="56"/>
      <c r="T87" s="19"/>
    </row>
    <row r="88" spans="1:20" ht="39.950000000000003" customHeight="1" x14ac:dyDescent="0.25">
      <c r="A88" s="61"/>
      <c r="B88" s="12"/>
      <c r="C88" s="336"/>
      <c r="D88" s="61"/>
      <c r="E88" s="340"/>
      <c r="F88" s="12"/>
      <c r="G88" s="12"/>
      <c r="H88" s="12"/>
      <c r="I88" s="340"/>
      <c r="J88" s="338"/>
      <c r="K88" s="12"/>
      <c r="L88" s="12"/>
      <c r="M88" s="12"/>
      <c r="N88" s="12"/>
      <c r="O88" s="12"/>
      <c r="P88" s="90"/>
      <c r="Q88" s="12"/>
      <c r="R88" s="56"/>
      <c r="S88" s="56"/>
      <c r="T88" s="19"/>
    </row>
    <row r="89" spans="1:20" ht="39.950000000000003" customHeight="1" x14ac:dyDescent="0.25">
      <c r="A89" s="61"/>
      <c r="B89" s="12"/>
      <c r="C89" s="336"/>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36"/>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36"/>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36"/>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36"/>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36"/>
      <c r="D94" s="61"/>
      <c r="E94" s="12"/>
      <c r="F94" s="12"/>
      <c r="G94" s="12"/>
      <c r="H94" s="12"/>
      <c r="I94" s="12"/>
      <c r="K94" s="12"/>
      <c r="L94" s="12"/>
      <c r="M94" s="12"/>
      <c r="N94" s="12"/>
      <c r="O94" s="12"/>
      <c r="P94" s="90"/>
      <c r="Q94" s="12"/>
      <c r="R94" s="56"/>
      <c r="S94" s="56"/>
      <c r="T94" s="9"/>
    </row>
    <row r="95" spans="1:20" ht="39.950000000000003" customHeight="1" x14ac:dyDescent="0.25">
      <c r="A95" s="339"/>
      <c r="B95" s="340"/>
      <c r="C95" s="336"/>
      <c r="D95" s="61"/>
      <c r="E95" s="340"/>
      <c r="F95" s="12"/>
      <c r="G95" s="12"/>
      <c r="H95" s="340"/>
      <c r="I95" s="340"/>
      <c r="K95" s="12"/>
      <c r="L95" s="12"/>
      <c r="M95" s="12"/>
      <c r="N95" s="12"/>
      <c r="O95" s="12"/>
      <c r="P95" s="90"/>
      <c r="Q95" s="12"/>
      <c r="R95" s="56"/>
      <c r="S95" s="56"/>
      <c r="T95" s="9"/>
    </row>
    <row r="96" spans="1:20" ht="39.950000000000003" customHeight="1" x14ac:dyDescent="0.25">
      <c r="A96" s="339"/>
      <c r="B96" s="340"/>
      <c r="C96" s="336"/>
      <c r="D96" s="61"/>
      <c r="E96" s="340"/>
      <c r="F96" s="12"/>
      <c r="G96" s="12"/>
      <c r="H96" s="340"/>
      <c r="I96" s="340"/>
      <c r="K96" s="12"/>
      <c r="L96" s="12"/>
      <c r="M96" s="12"/>
      <c r="N96" s="12"/>
      <c r="O96" s="12"/>
      <c r="P96" s="90"/>
      <c r="Q96" s="12"/>
      <c r="R96" s="56"/>
      <c r="S96" s="56"/>
      <c r="T96" s="9"/>
    </row>
    <row r="97" spans="1:59" ht="39.950000000000003" customHeight="1" x14ac:dyDescent="0.25">
      <c r="A97" s="60"/>
      <c r="B97" s="12"/>
      <c r="C97" s="336"/>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36"/>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0"/>
      <c r="B1" s="320"/>
      <c r="C1" s="320"/>
      <c r="D1" s="320"/>
      <c r="E1" s="320"/>
      <c r="F1" s="320"/>
      <c r="G1" s="320"/>
      <c r="H1" s="320"/>
      <c r="I1" s="319" t="s">
        <v>257</v>
      </c>
      <c r="J1" s="319"/>
      <c r="K1" s="319"/>
      <c r="L1" s="319"/>
      <c r="M1" s="319"/>
      <c r="N1" s="319"/>
      <c r="O1" s="319"/>
      <c r="P1" s="319"/>
      <c r="Q1" s="319"/>
      <c r="R1" s="319"/>
      <c r="S1" s="319"/>
      <c r="T1" s="46"/>
      <c r="U1" s="321" t="s">
        <v>258</v>
      </c>
      <c r="V1" s="321"/>
      <c r="W1" s="321"/>
      <c r="X1" s="321"/>
      <c r="Y1" s="321"/>
      <c r="Z1" s="321"/>
      <c r="AA1" s="321"/>
      <c r="AB1" s="321"/>
      <c r="AC1" s="321"/>
      <c r="AD1" s="322" t="s">
        <v>259</v>
      </c>
      <c r="AE1" s="322"/>
      <c r="AF1" s="322"/>
      <c r="AG1" s="322"/>
      <c r="AH1" s="322"/>
      <c r="AI1" s="322"/>
      <c r="AJ1" s="322"/>
      <c r="AK1" s="322"/>
      <c r="AL1" s="51"/>
      <c r="AM1" s="323" t="s">
        <v>260</v>
      </c>
      <c r="AN1" s="323"/>
      <c r="AO1" s="323"/>
      <c r="AP1" s="323"/>
      <c r="AQ1" s="323"/>
      <c r="AR1" s="323"/>
      <c r="AS1" s="323"/>
      <c r="AT1" s="323"/>
      <c r="AU1" s="52"/>
      <c r="AV1" s="315" t="s">
        <v>261</v>
      </c>
      <c r="AW1" s="315"/>
      <c r="AX1" s="315"/>
      <c r="AY1" s="315"/>
      <c r="AZ1" s="315"/>
      <c r="BA1" s="315"/>
      <c r="BB1" s="315"/>
      <c r="BC1" s="315"/>
      <c r="BD1" s="53"/>
      <c r="BE1" s="317" t="s">
        <v>262</v>
      </c>
      <c r="BF1" s="317"/>
      <c r="BG1" s="317"/>
      <c r="BH1" s="317"/>
      <c r="BI1" s="317"/>
    </row>
    <row r="2" spans="1:61" ht="39.950000000000003" customHeight="1" x14ac:dyDescent="0.25">
      <c r="A2" s="318" t="s">
        <v>263</v>
      </c>
      <c r="B2" s="318" t="s">
        <v>9</v>
      </c>
      <c r="C2" s="318" t="s">
        <v>11</v>
      </c>
      <c r="D2" s="318" t="s">
        <v>264</v>
      </c>
      <c r="E2" s="318" t="s">
        <v>265</v>
      </c>
      <c r="F2" s="318" t="s">
        <v>13</v>
      </c>
      <c r="G2" s="318" t="s">
        <v>15</v>
      </c>
      <c r="H2" s="318" t="s">
        <v>17</v>
      </c>
      <c r="I2" s="316" t="s">
        <v>71</v>
      </c>
      <c r="J2" s="319" t="s">
        <v>266</v>
      </c>
      <c r="K2" s="319"/>
      <c r="L2" s="319"/>
      <c r="M2" s="316" t="s">
        <v>72</v>
      </c>
      <c r="N2" s="316" t="s">
        <v>267</v>
      </c>
      <c r="O2" s="316" t="s">
        <v>268</v>
      </c>
      <c r="P2" s="316" t="s">
        <v>32</v>
      </c>
      <c r="Q2" s="316" t="s">
        <v>269</v>
      </c>
      <c r="R2" s="316" t="s">
        <v>270</v>
      </c>
      <c r="S2" s="316" t="s">
        <v>271</v>
      </c>
      <c r="T2" s="44"/>
      <c r="U2" s="325" t="s">
        <v>272</v>
      </c>
      <c r="V2" s="325" t="s">
        <v>273</v>
      </c>
      <c r="W2" s="325" t="s">
        <v>274</v>
      </c>
      <c r="X2" s="325" t="s">
        <v>275</v>
      </c>
      <c r="Y2" s="325" t="s">
        <v>276</v>
      </c>
      <c r="Z2" s="325" t="s">
        <v>277</v>
      </c>
      <c r="AA2" s="325" t="s">
        <v>278</v>
      </c>
      <c r="AB2" s="325" t="s">
        <v>279</v>
      </c>
      <c r="AC2" s="45"/>
      <c r="AD2" s="324" t="s">
        <v>280</v>
      </c>
      <c r="AE2" s="324" t="s">
        <v>368</v>
      </c>
      <c r="AF2" s="324" t="s">
        <v>282</v>
      </c>
      <c r="AG2" s="324" t="s">
        <v>283</v>
      </c>
      <c r="AH2" s="324" t="s">
        <v>284</v>
      </c>
      <c r="AI2" s="324" t="s">
        <v>285</v>
      </c>
      <c r="AJ2" s="324" t="s">
        <v>286</v>
      </c>
      <c r="AK2" s="324" t="s">
        <v>287</v>
      </c>
      <c r="AL2" s="43"/>
      <c r="AM2" s="326" t="s">
        <v>76</v>
      </c>
      <c r="AN2" s="326" t="s">
        <v>288</v>
      </c>
      <c r="AO2" s="326" t="s">
        <v>78</v>
      </c>
      <c r="AP2" s="326" t="s">
        <v>79</v>
      </c>
      <c r="AQ2" s="326" t="s">
        <v>289</v>
      </c>
      <c r="AR2" s="326" t="s">
        <v>81</v>
      </c>
      <c r="AS2" s="326" t="s">
        <v>84</v>
      </c>
      <c r="AT2" s="326" t="s">
        <v>290</v>
      </c>
      <c r="AU2" s="48"/>
      <c r="AV2" s="328" t="s">
        <v>76</v>
      </c>
      <c r="AW2" s="47"/>
      <c r="AX2" s="328" t="s">
        <v>288</v>
      </c>
      <c r="AY2" s="328" t="s">
        <v>78</v>
      </c>
      <c r="AZ2" s="328" t="s">
        <v>79</v>
      </c>
      <c r="BA2" s="328" t="s">
        <v>80</v>
      </c>
      <c r="BB2" s="328" t="s">
        <v>81</v>
      </c>
      <c r="BC2" s="328" t="s">
        <v>84</v>
      </c>
      <c r="BD2" s="328" t="s">
        <v>291</v>
      </c>
      <c r="BE2" s="327" t="s">
        <v>52</v>
      </c>
      <c r="BF2" s="327" t="s">
        <v>292</v>
      </c>
      <c r="BG2" s="327" t="s">
        <v>293</v>
      </c>
      <c r="BH2" s="327" t="s">
        <v>294</v>
      </c>
      <c r="BI2" s="329" t="s">
        <v>295</v>
      </c>
    </row>
    <row r="3" spans="1:61" ht="39.950000000000003" customHeight="1" x14ac:dyDescent="0.25">
      <c r="A3" s="318"/>
      <c r="B3" s="318"/>
      <c r="C3" s="318"/>
      <c r="D3" s="318"/>
      <c r="E3" s="318"/>
      <c r="F3" s="318"/>
      <c r="G3" s="318"/>
      <c r="H3" s="318"/>
      <c r="I3" s="316"/>
      <c r="J3" s="34" t="s">
        <v>296</v>
      </c>
      <c r="K3" s="44" t="s">
        <v>24</v>
      </c>
      <c r="L3" s="44" t="s">
        <v>26</v>
      </c>
      <c r="M3" s="316"/>
      <c r="N3" s="316"/>
      <c r="O3" s="316"/>
      <c r="P3" s="316"/>
      <c r="Q3" s="316"/>
      <c r="R3" s="316"/>
      <c r="S3" s="316"/>
      <c r="T3" s="44" t="s">
        <v>297</v>
      </c>
      <c r="U3" s="325"/>
      <c r="V3" s="325"/>
      <c r="W3" s="325"/>
      <c r="X3" s="325"/>
      <c r="Y3" s="325"/>
      <c r="Z3" s="325"/>
      <c r="AA3" s="325"/>
      <c r="AB3" s="325"/>
      <c r="AC3" s="45" t="s">
        <v>52</v>
      </c>
      <c r="AD3" s="324"/>
      <c r="AE3" s="324"/>
      <c r="AF3" s="324"/>
      <c r="AG3" s="324"/>
      <c r="AH3" s="324"/>
      <c r="AI3" s="324"/>
      <c r="AJ3" s="324"/>
      <c r="AK3" s="324"/>
      <c r="AL3" s="43" t="s">
        <v>52</v>
      </c>
      <c r="AM3" s="326"/>
      <c r="AN3" s="326"/>
      <c r="AO3" s="326"/>
      <c r="AP3" s="326"/>
      <c r="AQ3" s="326"/>
      <c r="AR3" s="326"/>
      <c r="AS3" s="326"/>
      <c r="AT3" s="326"/>
      <c r="AU3" s="48" t="s">
        <v>52</v>
      </c>
      <c r="AV3" s="328"/>
      <c r="AW3" s="47" t="s">
        <v>298</v>
      </c>
      <c r="AX3" s="328"/>
      <c r="AY3" s="328"/>
      <c r="AZ3" s="328"/>
      <c r="BA3" s="328"/>
      <c r="BB3" s="328"/>
      <c r="BC3" s="328"/>
      <c r="BD3" s="328"/>
      <c r="BE3" s="327"/>
      <c r="BF3" s="327"/>
      <c r="BG3" s="327"/>
      <c r="BH3" s="327"/>
      <c r="BI3" s="329"/>
    </row>
    <row r="4" spans="1:61" ht="39.950000000000003" customHeight="1" x14ac:dyDescent="0.25">
      <c r="A4" s="1" t="s">
        <v>299</v>
      </c>
      <c r="B4" s="1" t="s">
        <v>300</v>
      </c>
      <c r="C4" s="1" t="s">
        <v>301</v>
      </c>
      <c r="D4" s="1" t="s">
        <v>299</v>
      </c>
      <c r="E4" s="1" t="s">
        <v>302</v>
      </c>
      <c r="F4" s="1" t="s">
        <v>300</v>
      </c>
      <c r="G4" s="1"/>
      <c r="H4" s="1" t="s">
        <v>303</v>
      </c>
      <c r="I4" s="2" t="s">
        <v>304</v>
      </c>
      <c r="J4" s="35" t="s">
        <v>305</v>
      </c>
      <c r="K4" s="2"/>
      <c r="L4" s="2" t="s">
        <v>306</v>
      </c>
      <c r="M4" s="2" t="s">
        <v>300</v>
      </c>
      <c r="N4" s="2" t="s">
        <v>300</v>
      </c>
      <c r="O4" s="2" t="s">
        <v>307</v>
      </c>
      <c r="P4" s="2" t="s">
        <v>300</v>
      </c>
      <c r="Q4" s="2" t="s">
        <v>308</v>
      </c>
      <c r="R4" s="2" t="s">
        <v>299</v>
      </c>
      <c r="S4" s="2" t="s">
        <v>299</v>
      </c>
      <c r="T4" s="2" t="s">
        <v>299</v>
      </c>
      <c r="U4" s="26" t="s">
        <v>299</v>
      </c>
      <c r="V4" s="26" t="s">
        <v>309</v>
      </c>
      <c r="W4" s="26" t="s">
        <v>310</v>
      </c>
      <c r="X4" s="26" t="s">
        <v>311</v>
      </c>
      <c r="Y4" s="26" t="s">
        <v>311</v>
      </c>
      <c r="Z4" s="26" t="s">
        <v>307</v>
      </c>
      <c r="AA4" s="26" t="s">
        <v>312</v>
      </c>
      <c r="AB4" s="26" t="s">
        <v>300</v>
      </c>
      <c r="AC4" s="26" t="s">
        <v>313</v>
      </c>
      <c r="AD4" s="27" t="s">
        <v>299</v>
      </c>
      <c r="AE4" s="27"/>
      <c r="AF4" s="27" t="s">
        <v>369</v>
      </c>
      <c r="AG4" s="27" t="s">
        <v>311</v>
      </c>
      <c r="AH4" s="27" t="s">
        <v>311</v>
      </c>
      <c r="AI4" s="27" t="s">
        <v>307</v>
      </c>
      <c r="AJ4" s="27" t="s">
        <v>312</v>
      </c>
      <c r="AK4" s="27" t="s">
        <v>300</v>
      </c>
      <c r="AL4" s="27"/>
      <c r="AM4" s="28" t="s">
        <v>299</v>
      </c>
      <c r="AN4" s="28" t="s">
        <v>309</v>
      </c>
      <c r="AO4" s="28" t="s">
        <v>310</v>
      </c>
      <c r="AP4" s="28" t="s">
        <v>311</v>
      </c>
      <c r="AQ4" s="28" t="s">
        <v>311</v>
      </c>
      <c r="AR4" s="28" t="s">
        <v>307</v>
      </c>
      <c r="AS4" s="28" t="s">
        <v>312</v>
      </c>
      <c r="AT4" s="28" t="s">
        <v>300</v>
      </c>
      <c r="AU4" s="28"/>
      <c r="AV4" s="29" t="s">
        <v>299</v>
      </c>
      <c r="AW4" s="29"/>
      <c r="AX4" s="29" t="s">
        <v>309</v>
      </c>
      <c r="AY4" s="29" t="s">
        <v>310</v>
      </c>
      <c r="AZ4" s="29" t="s">
        <v>311</v>
      </c>
      <c r="BA4" s="29" t="s">
        <v>311</v>
      </c>
      <c r="BB4" s="29" t="s">
        <v>307</v>
      </c>
      <c r="BC4" s="29" t="s">
        <v>312</v>
      </c>
      <c r="BD4" s="29"/>
      <c r="BE4" s="50" t="s">
        <v>313</v>
      </c>
      <c r="BF4" s="50"/>
      <c r="BG4" s="50" t="s">
        <v>313</v>
      </c>
      <c r="BH4" s="50" t="s">
        <v>300</v>
      </c>
      <c r="BI4" s="329"/>
    </row>
    <row r="5" spans="1:61" ht="104.25" customHeight="1" x14ac:dyDescent="0.25">
      <c r="A5" s="58"/>
      <c r="B5" s="49" t="s">
        <v>314</v>
      </c>
      <c r="C5" s="352" t="s">
        <v>370</v>
      </c>
      <c r="D5" s="353">
        <v>44670</v>
      </c>
      <c r="E5" s="348" t="s">
        <v>371</v>
      </c>
      <c r="F5" s="356" t="s">
        <v>386</v>
      </c>
      <c r="G5" s="354">
        <v>143</v>
      </c>
      <c r="H5" s="357" t="s">
        <v>387</v>
      </c>
      <c r="I5" s="358" t="s">
        <v>388</v>
      </c>
      <c r="J5" s="121" t="s">
        <v>389</v>
      </c>
      <c r="K5" s="106" t="s">
        <v>390</v>
      </c>
      <c r="L5" s="119">
        <v>1</v>
      </c>
      <c r="M5" s="119" t="s">
        <v>93</v>
      </c>
      <c r="N5" s="106" t="s">
        <v>200</v>
      </c>
      <c r="O5" s="106" t="s">
        <v>391</v>
      </c>
      <c r="P5" s="31">
        <v>1</v>
      </c>
      <c r="Q5" s="120"/>
      <c r="R5" s="108">
        <v>44682</v>
      </c>
      <c r="S5" s="141">
        <v>44742</v>
      </c>
      <c r="T5" s="122"/>
      <c r="U5" s="108"/>
      <c r="V5" s="109"/>
      <c r="W5" s="40"/>
      <c r="X5" s="100"/>
      <c r="Y5" s="110"/>
      <c r="Z5" s="40"/>
      <c r="AA5" s="111"/>
      <c r="AB5" s="42"/>
      <c r="AC5" s="112"/>
      <c r="AD5" s="113">
        <v>44742</v>
      </c>
      <c r="AE5" s="114" t="s">
        <v>392</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314</v>
      </c>
      <c r="C6" s="352"/>
      <c r="D6" s="353"/>
      <c r="E6" s="348"/>
      <c r="F6" s="356"/>
      <c r="G6" s="355"/>
      <c r="H6" s="357"/>
      <c r="I6" s="358"/>
      <c r="J6" s="121" t="s">
        <v>393</v>
      </c>
      <c r="K6" s="106" t="s">
        <v>394</v>
      </c>
      <c r="L6" s="119">
        <v>1</v>
      </c>
      <c r="M6" s="106" t="s">
        <v>160</v>
      </c>
      <c r="N6" s="106" t="s">
        <v>200</v>
      </c>
      <c r="O6" s="106" t="s">
        <v>391</v>
      </c>
      <c r="P6" s="31">
        <v>1</v>
      </c>
      <c r="Q6" s="120"/>
      <c r="R6" s="108">
        <v>44682</v>
      </c>
      <c r="S6" s="141">
        <v>44711</v>
      </c>
      <c r="T6" s="122"/>
      <c r="U6" s="41"/>
      <c r="V6" s="116"/>
      <c r="W6" s="37"/>
      <c r="X6" s="100"/>
      <c r="Y6" s="110"/>
      <c r="Z6" s="40"/>
      <c r="AA6" s="102"/>
      <c r="AB6" s="42"/>
      <c r="AC6" s="112"/>
      <c r="AD6" s="113">
        <v>44742</v>
      </c>
      <c r="AE6" s="114" t="s">
        <v>395</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396</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31F370-7254-4DDF-88CE-59ED631E4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761EC9-F14F-4334-9EAA-920437AB180B}">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A056DE93-258F-45D1-B339-2314B02768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 Jaramillo</cp:lastModifiedBy>
  <cp:revision/>
  <dcterms:created xsi:type="dcterms:W3CDTF">2019-01-04T19:58:30Z</dcterms:created>
  <dcterms:modified xsi:type="dcterms:W3CDTF">2025-01-29T22:00:59Z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