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1. Contraloría\III Trimestre\2. Repote OCI\"/>
    </mc:Choice>
  </mc:AlternateContent>
  <bookViews>
    <workbookView xWindow="0" yWindow="0" windowWidth="24000" windowHeight="9630" tabRatio="437" firstSheet="1" activeTab="1"/>
  </bookViews>
  <sheets>
    <sheet name="Instructivo" sheetId="26" r:id="rId1"/>
    <sheet name="Seguimiento" sheetId="10" r:id="rId2"/>
    <sheet name="Hoja1" sheetId="28" state="hidden" r:id="rId3"/>
    <sheet name="Resultados seguimiento" sheetId="27"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Seguimiento!$B$3:$BB$34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22" i="10" l="1"/>
  <c r="AZ22" i="10" s="1"/>
  <c r="F9" i="27"/>
  <c r="AI33" i="10"/>
  <c r="AJ33" i="10" s="1"/>
  <c r="AK33" i="10" s="1"/>
  <c r="AI32" i="10"/>
  <c r="AJ32" i="10" s="1"/>
  <c r="AK32" i="10" s="1"/>
  <c r="AI30" i="10"/>
  <c r="AJ30" i="10" s="1"/>
  <c r="AK30" i="10" s="1"/>
  <c r="AI28" i="10"/>
  <c r="AJ28" i="10" s="1"/>
  <c r="AK28" i="10" s="1"/>
  <c r="AI26" i="10"/>
  <c r="AJ26" i="10" s="1"/>
  <c r="AK26" i="10" s="1"/>
  <c r="AI22" i="10"/>
  <c r="AJ22" i="10" s="1"/>
  <c r="AK22" i="10" s="1"/>
  <c r="AI17" i="10"/>
  <c r="AJ17" i="10" s="1"/>
  <c r="AK17" i="10" s="1"/>
  <c r="AY4" i="10"/>
  <c r="AZ4" i="10" s="1"/>
  <c r="AN22" i="10" l="1"/>
  <c r="AN33" i="10"/>
  <c r="AN32" i="10"/>
  <c r="AN30" i="10"/>
  <c r="AN28" i="10"/>
  <c r="AN26" i="10"/>
  <c r="AY29" i="10"/>
  <c r="AZ29" i="10" s="1"/>
  <c r="AY27" i="10"/>
  <c r="AZ27" i="10" s="1"/>
  <c r="AY25" i="10"/>
  <c r="AY24" i="10"/>
  <c r="AY23" i="10"/>
  <c r="AY21" i="10"/>
  <c r="AZ21" i="10" s="1"/>
  <c r="AY20" i="10"/>
  <c r="AZ20" i="10" s="1"/>
  <c r="AY19" i="10"/>
  <c r="AZ19" i="10" s="1"/>
  <c r="AY18" i="10"/>
  <c r="AZ18" i="10" s="1"/>
  <c r="AY16" i="10"/>
  <c r="AY8" i="10"/>
  <c r="AY7" i="10"/>
  <c r="AY6" i="10"/>
  <c r="AY5" i="10"/>
  <c r="AZ5" i="10"/>
  <c r="AZ6" i="10"/>
  <c r="AZ7" i="10"/>
  <c r="AZ8" i="10"/>
  <c r="AZ9" i="10"/>
  <c r="AZ10" i="10"/>
  <c r="AZ11" i="10"/>
  <c r="AZ12" i="10"/>
  <c r="AZ13" i="10"/>
  <c r="AZ14" i="10"/>
  <c r="AZ15" i="10"/>
  <c r="AZ16" i="10"/>
  <c r="AZ17" i="10"/>
  <c r="AZ23" i="10"/>
  <c r="AZ24" i="10"/>
  <c r="AZ25" i="10"/>
  <c r="AZ26" i="10"/>
  <c r="AZ28" i="10"/>
  <c r="AZ30" i="10"/>
  <c r="AZ31" i="10"/>
  <c r="AZ32" i="10"/>
  <c r="AZ33" i="10"/>
  <c r="AZ34" i="10"/>
  <c r="I9" i="27"/>
  <c r="E9" i="27"/>
  <c r="I10" i="27"/>
  <c r="H9" i="27"/>
  <c r="H10" i="27"/>
  <c r="G9" i="27"/>
  <c r="G10" i="27"/>
  <c r="F10" i="27"/>
  <c r="D9" i="27"/>
  <c r="Z34" i="10"/>
  <c r="AA34" i="10"/>
  <c r="AB34" i="10" s="1"/>
  <c r="AE34" i="10"/>
  <c r="Q34" i="10"/>
  <c r="R34" i="10" s="1"/>
  <c r="Z33" i="10"/>
  <c r="AA33" i="10"/>
  <c r="AE33" i="10"/>
  <c r="AB33" i="10"/>
  <c r="Q33" i="10"/>
  <c r="R33" i="10" s="1"/>
  <c r="Z32" i="10"/>
  <c r="AA32" i="10" s="1"/>
  <c r="Q32" i="10"/>
  <c r="R32" i="10" s="1"/>
  <c r="Z31" i="10"/>
  <c r="AA31" i="10"/>
  <c r="AE31" i="10"/>
  <c r="AB31" i="10"/>
  <c r="Q31" i="10"/>
  <c r="R31" i="10" s="1"/>
  <c r="Z30" i="10"/>
  <c r="AA30" i="10"/>
  <c r="AE30" i="10"/>
  <c r="AB30" i="10"/>
  <c r="V30" i="10"/>
  <c r="S30" i="10"/>
  <c r="Q30" i="10"/>
  <c r="Q29" i="10"/>
  <c r="R29" i="10"/>
  <c r="V29" i="10"/>
  <c r="S29" i="10"/>
  <c r="Z28" i="10"/>
  <c r="AA28" i="10"/>
  <c r="AE28" i="10" s="1"/>
  <c r="Q28" i="10"/>
  <c r="R28" i="10"/>
  <c r="V28" i="10" s="1"/>
  <c r="Q27" i="10"/>
  <c r="R27" i="10"/>
  <c r="V27" i="10" s="1"/>
  <c r="Z26" i="10"/>
  <c r="AA26" i="10"/>
  <c r="AE26" i="10"/>
  <c r="AB26" i="10"/>
  <c r="Q26" i="10"/>
  <c r="R26" i="10"/>
  <c r="V26" i="10" s="1"/>
  <c r="Z25" i="10"/>
  <c r="AA25" i="10"/>
  <c r="AE25" i="10"/>
  <c r="AB25" i="10"/>
  <c r="Q25" i="10"/>
  <c r="R25" i="10"/>
  <c r="V25" i="10" s="1"/>
  <c r="Q24" i="10"/>
  <c r="R24" i="10"/>
  <c r="V24" i="10"/>
  <c r="S24" i="10"/>
  <c r="Q23" i="10"/>
  <c r="R23" i="10"/>
  <c r="V23" i="10" s="1"/>
  <c r="Z22" i="10"/>
  <c r="AA22" i="10"/>
  <c r="AE22" i="10" s="1"/>
  <c r="Q22" i="10"/>
  <c r="R22" i="10"/>
  <c r="V22" i="10" s="1"/>
  <c r="Q21" i="10"/>
  <c r="R21" i="10"/>
  <c r="V21" i="10"/>
  <c r="S21" i="10"/>
  <c r="Q20" i="10"/>
  <c r="R20" i="10"/>
  <c r="V20" i="10" s="1"/>
  <c r="Q19" i="10"/>
  <c r="R19" i="10"/>
  <c r="V19" i="10"/>
  <c r="S19" i="10"/>
  <c r="Q18" i="10"/>
  <c r="R18" i="10"/>
  <c r="V18" i="10" s="1"/>
  <c r="Z17" i="10"/>
  <c r="AA17" i="10"/>
  <c r="AE17" i="10"/>
  <c r="AB17" i="10"/>
  <c r="Q17" i="10"/>
  <c r="R17" i="10"/>
  <c r="V17" i="10" s="1"/>
  <c r="Q16" i="10"/>
  <c r="R16" i="10"/>
  <c r="V16" i="10" s="1"/>
  <c r="Z15" i="10"/>
  <c r="AA15" i="10"/>
  <c r="AE15" i="10" s="1"/>
  <c r="Q15" i="10"/>
  <c r="R15" i="10"/>
  <c r="V15" i="10"/>
  <c r="S15" i="10"/>
  <c r="Z14" i="10"/>
  <c r="AA14" i="10"/>
  <c r="AE14" i="10" s="1"/>
  <c r="Q14" i="10"/>
  <c r="R14" i="10"/>
  <c r="V14" i="10"/>
  <c r="S14" i="10"/>
  <c r="Z13" i="10"/>
  <c r="AA13" i="10"/>
  <c r="AE13" i="10" s="1"/>
  <c r="Q13" i="10"/>
  <c r="R13" i="10"/>
  <c r="V13" i="10"/>
  <c r="S13" i="10"/>
  <c r="Z12" i="10"/>
  <c r="AA12" i="10"/>
  <c r="AE12" i="10" s="1"/>
  <c r="Q12" i="10"/>
  <c r="R12" i="10"/>
  <c r="V12" i="10" s="1"/>
  <c r="Z11" i="10"/>
  <c r="AA11" i="10"/>
  <c r="AE11" i="10" s="1"/>
  <c r="Q11" i="10"/>
  <c r="R11" i="10"/>
  <c r="V11" i="10"/>
  <c r="S11" i="10"/>
  <c r="Z10" i="10"/>
  <c r="AA10" i="10"/>
  <c r="AE10" i="10" s="1"/>
  <c r="Q10" i="10"/>
  <c r="R10" i="10"/>
  <c r="V10" i="10"/>
  <c r="S10" i="10"/>
  <c r="Z9" i="10"/>
  <c r="AA9" i="10"/>
  <c r="AE9" i="10" s="1"/>
  <c r="Q9" i="10"/>
  <c r="R9" i="10"/>
  <c r="V9" i="10"/>
  <c r="S9" i="10"/>
  <c r="AB8" i="10"/>
  <c r="Z8" i="10"/>
  <c r="AA8" i="10" s="1"/>
  <c r="Q8" i="10"/>
  <c r="R8" i="10"/>
  <c r="V8" i="10" s="1"/>
  <c r="AB7" i="10"/>
  <c r="Z7" i="10"/>
  <c r="AA7" i="10"/>
  <c r="Q7" i="10"/>
  <c r="R7" i="10"/>
  <c r="S7" i="10" s="1"/>
  <c r="V7" i="10"/>
  <c r="AB6" i="10"/>
  <c r="Z6" i="10"/>
  <c r="AA6" i="10"/>
  <c r="Q6" i="10"/>
  <c r="R6" i="10" s="1"/>
  <c r="AB5" i="10"/>
  <c r="Z5" i="10"/>
  <c r="AA5" i="10"/>
  <c r="Q5" i="10"/>
  <c r="R5" i="10"/>
  <c r="V5" i="10" s="1"/>
  <c r="Z4" i="10"/>
  <c r="AA4" i="10"/>
  <c r="AE4" i="10"/>
  <c r="AB4" i="10"/>
  <c r="Q4" i="10"/>
  <c r="R4" i="10"/>
  <c r="V4" i="10" s="1"/>
  <c r="D6" i="28"/>
  <c r="E6" i="28"/>
  <c r="D7" i="28"/>
  <c r="E7" i="28"/>
  <c r="E5" i="28"/>
  <c r="D5" i="28"/>
  <c r="AG6" i="22"/>
  <c r="AH6" i="22"/>
  <c r="AL6" i="22"/>
  <c r="BB5" i="22"/>
  <c r="AZ5" i="22"/>
  <c r="BA5" i="22"/>
  <c r="BE5" i="22"/>
  <c r="AR5" i="22"/>
  <c r="AP5" i="22"/>
  <c r="AQ5" i="22"/>
  <c r="AU5" i="22"/>
  <c r="AG5" i="22"/>
  <c r="AH5" i="22"/>
  <c r="AG6" i="20"/>
  <c r="AH6" i="20"/>
  <c r="BB5" i="20"/>
  <c r="AZ5" i="20"/>
  <c r="BA5" i="20"/>
  <c r="BE5" i="20"/>
  <c r="AR5" i="20"/>
  <c r="AP5" i="20"/>
  <c r="AQ5" i="20"/>
  <c r="AU5" i="20"/>
  <c r="AG5" i="20"/>
  <c r="AH5" i="20"/>
  <c r="AI6" i="22"/>
  <c r="AL6" i="20"/>
  <c r="BG6" i="20"/>
  <c r="AI6" i="20"/>
  <c r="AL5" i="20"/>
  <c r="BG5" i="20"/>
  <c r="AI5" i="20"/>
  <c r="AL5" i="22"/>
  <c r="BG5" i="22"/>
  <c r="AI5" i="22"/>
  <c r="BG6" i="22"/>
  <c r="AE32" i="10" l="1"/>
  <c r="AB32" i="10"/>
  <c r="S8" i="10"/>
  <c r="S12" i="10"/>
  <c r="S16" i="10"/>
  <c r="AB22" i="10"/>
  <c r="S28" i="10"/>
  <c r="V6" i="10"/>
  <c r="S6" i="10"/>
  <c r="V32" i="10"/>
  <c r="S32" i="10"/>
  <c r="V34" i="10"/>
  <c r="S34" i="10"/>
  <c r="S31" i="10"/>
  <c r="V31" i="10"/>
  <c r="S33" i="10"/>
  <c r="V33" i="10"/>
  <c r="S4" i="10"/>
  <c r="AB14" i="10"/>
  <c r="S5" i="10"/>
  <c r="AB9" i="10"/>
  <c r="AB10" i="10"/>
  <c r="AB11" i="10"/>
  <c r="AB12" i="10"/>
  <c r="AB13" i="10"/>
  <c r="AB15" i="10"/>
  <c r="S17" i="10"/>
  <c r="S18" i="10"/>
  <c r="S20" i="10"/>
  <c r="S22" i="10"/>
  <c r="S23" i="10"/>
  <c r="S25" i="10"/>
  <c r="S26" i="10"/>
  <c r="S27" i="10"/>
  <c r="AB28" i="10"/>
  <c r="AN17" i="10"/>
</calcChain>
</file>

<file path=xl/sharedStrings.xml><?xml version="1.0" encoding="utf-8"?>
<sst xmlns="http://schemas.openxmlformats.org/spreadsheetml/2006/main" count="1199" uniqueCount="513">
  <si>
    <t>SEGUIMIENTO PLANES DE MEJORAMIENTO LOTERÍA DE BOGOTÁ</t>
  </si>
  <si>
    <r>
      <t>CODIGO:</t>
    </r>
    <r>
      <rPr>
        <sz val="8"/>
        <color theme="1"/>
        <rFont val="Arial Narrow"/>
        <family val="2"/>
      </rPr>
      <t xml:space="preserve"> FRO102-561-2</t>
    </r>
  </si>
  <si>
    <r>
      <t xml:space="preserve">FECHA: </t>
    </r>
    <r>
      <rPr>
        <sz val="8"/>
        <color theme="1"/>
        <rFont val="Arial Narrow"/>
        <family val="2"/>
      </rPr>
      <t>19/06/2024</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</si>
  <si>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</si>
  <si>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</si>
  <si>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</si>
  <si>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</si>
  <si>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</si>
  <si>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</si>
  <si>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</si>
  <si>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</si>
  <si>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</si>
  <si>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</si>
  <si>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</si>
  <si>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</si>
  <si>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</si>
  <si>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</si>
  <si>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</si>
  <si>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</si>
  <si>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</si>
  <si>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</si>
  <si>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</si>
  <si>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</si>
  <si>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</si>
  <si>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</si>
  <si>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</si>
  <si>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</si>
  <si>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</si>
  <si>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</si>
  <si>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</si>
  <si>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</si>
  <si>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</si>
  <si>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</si>
  <si>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</si>
  <si>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</si>
  <si>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</si>
  <si>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</si>
  <si>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</si>
  <si>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</si>
  <si>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</si>
  <si>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</si>
  <si>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</si>
  <si>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</si>
  <si>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</si>
  <si>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</si>
  <si>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</si>
  <si>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</si>
  <si>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</si>
  <si>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</si>
  <si>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</si>
  <si>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</si>
  <si>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</si>
  <si>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</si>
  <si>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</si>
  <si>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</si>
  <si>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</si>
  <si>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</si>
  <si>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</si>
  <si>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</si>
  <si>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</si>
  <si>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</si>
  <si>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t>
    </r>
    <r>
      <rPr>
        <sz val="11"/>
        <rFont val="Arial Narrow"/>
        <family val="2"/>
      </rPr>
      <t xml:space="preserve">si la acción se califica "EFECTIVA" la acción se CIERRA; en caso contrario, NO SE CIERRA.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</si>
  <si>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</si>
  <si>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</si>
  <si>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</si>
  <si>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</si>
  <si>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</si>
  <si>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</si>
  <si>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</si>
  <si>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</si>
  <si>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 xml:space="preserve">Seguimiento I Trimestre </t>
  </si>
  <si>
    <t>Seguimiento II Trimestre</t>
  </si>
  <si>
    <t>Seguimiento III Trimestre</t>
  </si>
  <si>
    <t>Seguimiento IV Trimestre</t>
  </si>
  <si>
    <t>Causa(s) del hallazgo</t>
  </si>
  <si>
    <t>Fecha de inicio
(DD-MM-AA)</t>
  </si>
  <si>
    <t>Fecha terminación
(DD-MM-AA)</t>
  </si>
  <si>
    <t>1. 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</si>
  <si>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</si>
  <si>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</si>
  <si>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</si>
  <si>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</si>
  <si>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</si>
  <si>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</si>
  <si>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</si>
  <si>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2.Fecha seguimiento</t>
  </si>
  <si>
    <t>2.Detalle del avance de la acción de mejora</t>
  </si>
  <si>
    <t>2.Actividades realizadas  a la fecha</t>
  </si>
  <si>
    <t>2.Resultado del indicador</t>
  </si>
  <si>
    <t>2. 50% avance en ejecución de la meta</t>
  </si>
  <si>
    <t>2.Alerta</t>
  </si>
  <si>
    <t>2.Analisis - Seguimiento OCI</t>
  </si>
  <si>
    <t>2.Auditor que realizó el seguimiento</t>
  </si>
  <si>
    <t>3.Fecha seguimiento</t>
  </si>
  <si>
    <t>3.Detalle del avance de la acción de mejora</t>
  </si>
  <si>
    <t>3.Actividades realizadas  a la fecha</t>
  </si>
  <si>
    <t>3.Resultado del indicador</t>
  </si>
  <si>
    <t>3. 75% avance en ejecución de la meta</t>
  </si>
  <si>
    <t>3.Alerta</t>
  </si>
  <si>
    <t>3.Analisis - Seguimiento OCI4</t>
  </si>
  <si>
    <t>3.Auditor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</si>
  <si>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</si>
  <si>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</si>
  <si>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</si>
  <si>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</si>
  <si>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</si>
  <si>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</si>
  <si>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OCI4</t>
  </si>
  <si>
    <t>6. Detalle de la fuente
(Este campo solo aplica para los planes de mejoramiento externos)</t>
  </si>
  <si>
    <t>Origen Externo</t>
  </si>
  <si>
    <t>INFORME FINAL AUDITORÍA DE DESEMPEÑO COD 701 2022</t>
  </si>
  <si>
    <t>3.1.1</t>
  </si>
  <si>
    <t>Hallazgo administrativo por ineficacia en el proceso de asociación de las metas
ODS 1.2 y ODS 1.3, con las metas e indicadores definidos en el PDD UNCSA,
para el período 2020–2024, con miras al cumplimiento de la Agenda 2030, en
Bogotá D.C.</t>
  </si>
  <si>
    <t>La Lotería de Bogotá en respuesta al cuestionario mediante oficio 2-2022-1943 del 19 de diciembre de 2023 con radicado en la Contraloría de Bogotá D.C. N° 1-2022-30066 utilizó como anexo para dar respuesta a la pregunta 022M1321 un documento no oficial y no aprobado por parte de la entidad en donde se asociaba la meta “Mejorar la calidad de vida de 400 loteros adultos
mayores” al ODS 10.</t>
  </si>
  <si>
    <t>Realizar una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</si>
  <si>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Reunión realizada para la revisión de documentos oficiales y aprobados.</t>
  </si>
  <si>
    <t>Oficina Asesora de Planeación</t>
  </si>
  <si>
    <t>Se realizó la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</si>
  <si>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Se sugiere cierre de la acción; teniendo en cuenta el seguimiento preliminar realizado por la OCI en el mes de diciembre, mediante correo electrónico del 13/12/2023 se remitió acta de reunión de fecha 30/10/2023 entre la Oficina Asesora de Planeación y la SubGerencia Comercial; donde se revisó la pertinencia de mejorar la comunicación y el reporte de información entre las oficinas, relacionada con las respuestas a los requerimientos de los entes de control. 
Así mismo, en el CICCI del 31/01/2024, la OCI recomendó al proceso responsable remitir comunicación a la Secretaría de Planeación Distrital, informando el cumplimiento de la acción para la evaluación y cierre correspondiente.</t>
  </si>
  <si>
    <t>Manuela Hernández J.</t>
  </si>
  <si>
    <t xml:space="preserve">Se sugiere el cierre de la acción; revisada la gestión realizada por el proceso para cumplimiento de la acción se identificó: 
-. Correo del 22/05/2024 con el cual el proceso remitió a la Secretaría Distrital de Planeación - SDP el soporte de cumplimiento de la acción formulada por la entidad; con el fin de identificar el estado de la misma frente al ente de control, así como solicitar información respecto a la gestión de evaluación y cierre de esta. 
-. Correo del 27/05/2024 la SDP informó que formuló el plan de mejoramiento correspondiente para subsanar los 6 hallazgos identificados por la Contraloría de Bogotá. 
Por tanto, se entiende que la SDP no tuvo en cuenta el plan de mejora formulado por la entidad; por tanto, se considera que internamente, la acción de mejora se cumplió efectivamente. </t>
  </si>
  <si>
    <t xml:space="preserve">No se realizó seguimiento en el periodo de corte, teniendo en cuenta que, se identificó cumplimiento en el trimestre anterior. </t>
  </si>
  <si>
    <t>SI</t>
  </si>
  <si>
    <t>NO</t>
  </si>
  <si>
    <t>INFORME FINAL AUDITORÍA DE CUMPLIMIENTO COD 67, PAD 2023</t>
  </si>
  <si>
    <t>3.3.2.1</t>
  </si>
  <si>
    <t>Hallazgo administrativo, por la inaplicabilidad del Principio de Publicidad y el Principio de Transparencia en los contratos No. 61-2022, 3-2022, 50- 2022, 24-2022 y 36- 2022.</t>
  </si>
  <si>
    <t>Faltade apropiación de los supervisores de contratos de las responsabilidades de publicación de información de la ejecución contractual en la Plataforma SECOP II</t>
  </si>
  <si>
    <t>Realizar nuevo ciclo de capacitación a supervisores de contratos en manejo de secop II,  en el cual se suscribirá acta con las  responsabilidades frente a dicha publicación</t>
  </si>
  <si>
    <t>Capacitaciones a supervisores en secop II y sobre las responsabilidades legales de su rol.</t>
  </si>
  <si>
    <t>Secretaria General</t>
  </si>
  <si>
    <t xml:space="preserve">Se realiza ciclo de capacitación octubre y noviembre de 2023. Se adjunta evidencia  se solicta respetuosamente cierre </t>
  </si>
  <si>
    <t xml:space="preserve">Se sugiere cierre de la acción; teniendo en cuenta el seguimiento preliminar realizado por la OCI en el mes de diciembre, mediante correo electrónico del 13/12/2023 y 27/12/2023 el proceso responsable remitió los siguientes documentos: 
-. Capacitación jornada 1: Acta de capacitación de fecha y listado de asistencia del 24/10/2023, constancia de capacitación
-. Capactación jornada 2: Acta de capacitación de fecha y listado de asistencia del 08/11/2023, constancia de capacitación
Presentación de las jorndadas de capacitación. </t>
  </si>
  <si>
    <t>No se realizó seguimiento en el periodo de corte, teniendo en cuenta que, se identificó cumplimiento en la vigencia 2023 y por tanto se sugirió el cierre de la acción. 
Se encuentra pendiente de evaluación por parte del ente de control.</t>
  </si>
  <si>
    <t>Acción cerrada por la Contraloría de Bogotá, Informe Auditoría Financiera COD 76-PAD 2024 (pág. 170 del informe)</t>
  </si>
  <si>
    <t>https://loteriadebogota.com/wp-content/uploads/Informe-Auditoria-Financiera-y-de-Gestion-COD-76-PAD-2024-04-10-2024.pdf</t>
  </si>
  <si>
    <t>Ajustar el procedimiento código:PRO103-235-10 "seguimiento contractual " con el fin de incluir como puntos de control y seguimiento de la oportunidad y calidad de los datos que cargan los supervisores de contratos en la plataforma transaccional SECOP II, un reporte de seguimiento mensual y la forma como el supervisor debe hacer por autocontrol el seguimiento.</t>
  </si>
  <si>
    <t>Procedimieto PRO 103-235-10 ajustado y aprobado.</t>
  </si>
  <si>
    <t xml:space="preserve">Se ajusta procedimiento 103-235-10 se presenta al comité institucional de gestión y desempeño del 30 de noviembre de 2023 y es aprobado . Se solicita respetuosamente el cierre de la acción . Evidencia acta del 30 de noviembre y correo de Planeación </t>
  </si>
  <si>
    <t xml:space="preserve">Se sugiere cierre de la acción; teniendo en cuenta el seguimiento preliminar realizado por la OCI en el mes de diciembre, mediante correo electrónico del 13/12/2023 y 27/12/2023 el proceso responsable remitió los siguientes documentos: 
-. PRO103-235-11 SEGUIMIENTO CONTRACTUAL con la actualización de fecha 30/11/2023.
-. Acta de la sesión del Comité Institucional de Gestión y Desempeño de fecha 30/11/2023. 
-. Traza de correos solicitando el acta de aprobación del procedimiento, fechas 13 y 14 de diciembre del 2023. </t>
  </si>
  <si>
    <t>Acción cerrada por la Contraloría de Bogotá, Informe Auditoría Financiera COD 76-PAD 2024 (pág. 171 del informe)</t>
  </si>
  <si>
    <t>3.3.2.2</t>
  </si>
  <si>
    <t>Hallazgo administrativo por no reportar en el Sistema de Vigilancia y Control Fiscal - SIVICOF el contrato de concesión No. 66 de 2021.</t>
  </si>
  <si>
    <t>El reporte SIVICOF CB-12 CONTRACTUAL no contiene las variables de información requeridas para registrar la información presupuestal de contratos donde se reciben ingresos</t>
  </si>
  <si>
    <t>Adelantar mesa de trabajo con la Dirección Sectorial de Hacienda de la contraloria para presentar las observaciones frente a las variables requeridas del reporte CB-12 - CONTRACTUAL-, en los contratos donde la entidad recibe recursos y que se puedan obtener respuesta de los ajustes requeridos o las orientaciones para estos casos.</t>
  </si>
  <si>
    <t>Mesa de trabajo con Dir.de Hacienda de la contraloria para presentar observaciones del reporte CB-12</t>
  </si>
  <si>
    <t xml:space="preserve">En noviembre de 2023 se adelantó reunión relacionada con el reporte CB 12 . Se adjunta evidencia y se solicita el cierre de la acción </t>
  </si>
  <si>
    <t xml:space="preserve">Se sugiere cierre de la acción; teniendo en cuenta el seguimiento preliminar realizado por la OCI en el mes de diciembre, mediante correo electrónico del 13/12/2023 y 19/12/2023 el proceso responsable remitió: 
-. Acta de reunión de fecha 19/09/2023 entre la entidad y la Dirección Sector Hacienda de la Contraloría de Bogotá con el fin de revisar la información reportada en Sivicof – Lotería de Bogotá. 
-. Listado de asistencia de la sesión realizada.
-. Traza de correos donde se revisa y aprueba el acta de la sesión. </t>
  </si>
  <si>
    <t>Elaborar, aprobar e implementar procedimiento presentación de informes de la cuenta mensual de la contraloría en lo relacionado con el reporte SIVICOF CB-12 CONTRACTUAL, donde se incluya como punto de control la validación con presupuesto.</t>
  </si>
  <si>
    <t>Procedimiento presentación informes de la cuenta mensual de la contraloria SIVICOF CB-12 CONTRACTUAL</t>
  </si>
  <si>
    <t xml:space="preserve">Se implementa procedimiento  se presenta al comité institucional de gestión y desempeño del 30 de noviembre de 2023 y es aprobado . Se solicita respetuosamente el cierre de la acción . Evidencia acta del 30 de noviembre y correo de Planeación . Procedimiento </t>
  </si>
  <si>
    <t xml:space="preserve">Se sugiere cierre de la acción; teniendo en cuenta el seguimiento preliminar realizado por la OCI en el mes de diciembre, mediante correo electrónico del 13/12/2023 y 19/12/2023 el proceso responsable remitió: 
-. PRO103-612-1 SIVICOF CONTRATOS ajustado al 30/11/2023.
-. Acta de la sesión del Comité Institucional de Gestión y Desempeño de fecha 30/11/2023. 
-. Traza de correos solicitando el acta de aprobación del procedimiento, fechas 13 y 14 de diciembre del 2023. </t>
  </si>
  <si>
    <t>Acción cerrada por la Contraloría de Bogotá, Informe Auditoría Financiera COD 76-PAD 2024 (pág. 172 del informe)</t>
  </si>
  <si>
    <t>INFORME FINAL AUDITORÍA DE REGULARIDAD COD 69, PAD 2023</t>
  </si>
  <si>
    <t>3.1.3.1</t>
  </si>
  <si>
    <t>Hallazgo Administrativo con presunta incidencia disciplinaria por desconocer la seguridad de la información de todo servidor público al no brindar herramientas para garantizar la custodia debida de dicha información de la Auditoria 69 de la Contraloría de Bogotá D. C.</t>
  </si>
  <si>
    <t>Inexistencia de procedimineto que defina los puntos de control para la entrega de credenciales de acceso.</t>
  </si>
  <si>
    <t>Elaborar y formalizar en el comite de Gestion un procedimiento para entregar usuario y contraseña de los servicios de Ti que apliquen y brindar el acceso a servidores publicos garantizando la custodia de la información.</t>
  </si>
  <si>
    <t>Elaboración de procedimiento.</t>
  </si>
  <si>
    <t>Oficina de Gestión Tecnológica e Innovación</t>
  </si>
  <si>
    <t>Se realizo la guia de enterega de elementos tecnologicos a personas externas a la Loteria de Bogota</t>
  </si>
  <si>
    <t xml:space="preserve">La acción de mejora se encuentra en termino; revisado el SharePoint de planes de mejoramiento el 15/04/2024, se identificó los siguientes soportes para verificar el reporte por parte del proceso:
-. Documento "GUIA ENTREGA ELEMENTOS TECNOLÓGICOS ENTIDADES EXTERNAS 
A LA LOTERÍA DE BOGOTÁ"; el cual no se identifica si esta aprobado e incluído en los documentos de gestión del proceso.  
No obstante, se recomienda al proceso revisar la acción de mejora ejecutada, teniendo en cuenta que la formulada fue "Elaborar y formalizar en el comite de Gestion un procedimiento para entregar usuario y contraseña de los servicios de Ti que apliquen y brindar el acceso a servidores publicos garantizando la custodia de la información" y cuyo entregable es "Elaboración de procedimiento"
Lo anterior, teniendo en cuenta que la acción se vence al 30 de junio del 2024. </t>
  </si>
  <si>
    <t xml:space="preserve">Manuela Hernández J. </t>
  </si>
  <si>
    <t xml:space="preserve">Se formaliza ante el comite el Instructivo de Instalación Configuración y Entrega de Equipos de Computo y se modifico el procedimiento de adminitración de usuarios, donde se adiciona proceso de gestion y accesos a carpetas compartidas, se adicionan politicas de operación y proceso de notificación al usuario al realizar la creación de los accesos a los recursos tecnológicos.
</t>
  </si>
  <si>
    <t xml:space="preserve">Se sugiere el cierre de la acción; revisada la carpeta compartida de planes de mejoramiento el 11/07/2024 se identificó lo siguiente: 
-. Correo del 18/06/2024 donde el proceso responsable solicitó a la Oficina A. de Planeación la inclusión en el comité Institucional de Gestión y Desempeño la socialización  del procedimiento para entrega de equipos y adminsitración de usuarios.
-. Correo del 25/06/2024 donde el proceso solicitó la codificación de los documentos aprobados. 
-. Procedimiento PRO340-241-11 Adminsitración de usuarios, versión del 18 de junio del 2024; en el cual se registran políticas y actividades relacionadas con la gestión de asignación de usuarios y contraseñas; así como la inactiviación y/o cancelación de estas. 
-. Acta de Comité de aprobación de la sesión del 19/06/2024. </t>
  </si>
  <si>
    <t>No se realizó seguimiento en el periodo de corte, teniendo en cuenta que, se identificó cumplimiento en el II Trimestre del 2024, y por tanto, se sugirió el cierre de la acción. 
Se encuentra pendiente de evaluación por parte del ente de control.</t>
  </si>
  <si>
    <t>3.1.4.1</t>
  </si>
  <si>
    <t>Hallazgo Administrativo con presunta incidencia disciplinaria al proceso precontractual del contrato 066 de 2021 licitación pública 01 de 2021 por suprimir el personal mínimo habilitante y sus condiciones de experiencia, requisito abolido en el Pliego de Condiciones, a pesar de haber sido estructurado cómo necesario en los estudios previos</t>
  </si>
  <si>
    <t>Inexistencia del soporte documental del análisis que realizo el comité estructurador, para establecer y/o modificar los requisitos técnicos habilitantes del proceso de contratación de la concesión de Apuestas Permanentes.</t>
  </si>
  <si>
    <t>Actualizar el Procedimiento PRO103-418-1 incluyendo como política la documentación de la justificación y el  análisis de los requisitos habilitantes dentro del Análisis del sector.</t>
  </si>
  <si>
    <t>Procedimiento PRO103-418-1 Actualizado</t>
  </si>
  <si>
    <t xml:space="preserve">Se han adelantado reuniones con la oficina de planeación y se cuenta con correo solicitando desarrollo y avance antes del 9 de abril de 2024. En tiempo de ejecución </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</si>
  <si>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del procedimiento PRO103-418 con los requisitos solicitados, previo a la finalización del plazo establecido, es decir, antes del 30/06/2024. </t>
  </si>
  <si>
    <t>Se remitió correo con procedimiento ajustado a planeación. Se presentó en Comité de Gestión institucional para su aprobación el 28 de junio de 2024</t>
  </si>
  <si>
    <t>Se sugiere el cierre de la acción; revisada la carpeta compartida de planes de mejoramiento el 12/07/2024 se identificó: 
-. Procedimiento PRO103-418-2 Licitación Pública incluyendo la política de operación n°7 relacionadas con la documentación de la justificación y el  análisis de los requisitos habilitantes dentro del Análisis del sector.
-. Correo electrónico de fecha 28/06/2024 donde se incluye el procedimiento para socialización previa a aprobación por el Comité Institucional de Gestión y Desempeño en sesión del mismo día. 
-. Acta de sesión del Comité del 28/06/2024 donde se aprobó el procedimiento.</t>
  </si>
  <si>
    <t>3.1.4.2</t>
  </si>
  <si>
    <t>Hallazgo Administrativo con presunta incidencia disciplinaria al proceso precontractual del contrato 066 de 2021 licitación pública 01 de 2021 por la omisión de contratación de interventoría para el seguimiento técnico administrativo, financiero, contable y jurídico de la ejecución del contrato.</t>
  </si>
  <si>
    <t>Diferencia de concepto con el ente auditor sobre la obligatoriedad de la contratación de una interventoría, toda vez que la entidad cuenta con una Unidad de Apuestas y Control del Juego, que funcionalmente tiene la actividad asignada.</t>
  </si>
  <si>
    <t>Solicitar concepto a la secretaria técnica del CNJSA referente  a la obligatoriedad de la contratación de una interventoría en los contratos de concesión de juegos de suerte y azar de apuestas permanentes o chance.</t>
  </si>
  <si>
    <t>Solicitud de concepto obligatoriedad de contratación de interventoría</t>
  </si>
  <si>
    <t>Unidad de Apuestas</t>
  </si>
  <si>
    <t xml:space="preserve">Se solicito a la Secretaria Tecnica del CNJSA mediante oficio No. 2-2024-xxxx de fecha 20 de marzo de 2024, concepto juridico frente a la obligatoriedad de contratar una interventoría en los contratos de concesión de juegos de suerte y azar de apuestas permanentes o chance., no obstante para la presente fecha de diligenciamiento, no se ha obtenido respuesta alguna. </t>
  </si>
  <si>
    <t xml:space="preserve">La acción de mejora se encuentra en termino; revisado el SharePoint de planes de mejoramiento el 15/04/2024, no se identificó soportes para verificar el reporte por parte del proceso. 
Se identificó el memorando n°2-2024-450 del 22/03/2024 con el cual la entidad solicitó a la VEEDURÍA DISTRITAL el aplazamiento de dos acciones del plan formulado producto de una investigación. 
Por tanto, se solicita al proceso revisar los soportes y allegar a la OCI el que corresponde a la acción de mejora formulada; antes del vencimiento de la acción que es el 30 de junio del 2024. 
</t>
  </si>
  <si>
    <t xml:space="preserve">Se sugiere el cierre de la acción; revisada la carpeta compartida de planes de mejoramiento el 11/07/2024 y 16/07/2024  no se identificó reporte ni cargue de envidencias por parte del proceso responsable. No obstante, mediante correo electrónico del 12/07/2024 se remitió: 
-. Memorando n°2-2024-437 del 20/03/2024 con el cual el proceso solicitó concepto a Coljuegos. 
-. Respuesta preliminar de Coljuegos mediante radicado n°20242400121711 del 23/04/2024. 
-. Respuesta definitiva de Coljuegos mediante radicado n°20242400201281 del 18 de junio del 2024. 
</t>
  </si>
  <si>
    <t>La Contraloría de Bogotá solicitó soportes para evaluación del cumplimiento; en el marco de la Auditoría de Actuación Especial de Fiscalización AEF Código:N° 77</t>
  </si>
  <si>
    <t>Realizar una mesa de Trabajo  de análisis de la aplicación de la respuesta emitida  por CNJSA sobre la obligatoriedad de la contratación de una interventoría en los contratos de concesión de juegos de suerte y azar de apuestas permanentes o chance.</t>
  </si>
  <si>
    <t>Mesa de Trabajo Obligatoriedad Contratación Interventoría</t>
  </si>
  <si>
    <t xml:space="preserve">Tal como se indico en la columna anterior, a la presente fecha no se ha obternido respuesta a la solicitud de concepto juridico de la Secretaria Tecnica del CNJSA, razon por la cual no se ha realizado el analisis juridico y tecnico, frente a la información solicitada, por lo tanto una vez sea allegada, se procederá a ejecutar el analsis respectivo a traves del mecanismo mas idoneo para su aplicavibilidad. </t>
  </si>
  <si>
    <t xml:space="preserve">La acción de mejora se encuentra en termino; revisado el SharePoint de planes de mejoramiento el 15/04/2024, no se identificó soportes para verificar el reporte por parte del proceso. 
No obstante, la acción se encuengtra en tiempo, por lo que se recomienda al proceso una vez se cuente con la respuesta del ente de control, adelantar la mesa correspondiente dentro del plazo establecido; es decir antes del 30 de junio del 2024. 
</t>
  </si>
  <si>
    <t xml:space="preserve">Se sugiere el cierre de la acción; revisada la carpeta compartida de planes de mejoramiento el 11/07/2024 y 16/07/2024  no se identificó reporte ni cargue de envidencias por parte del proceso responsable. No obstante, mediante correo electrónico del 12/07/2024 se remitió: 
-. Traza de correos de fechas 14 y 27 de mayo del 2024, donde se remite a la Oficina Jurídica la respuesta de Coljuegos para validación. 
-. Acta de mesa de trabajo del 05/06/2024 donde en el punto n°2 se socializa lo relacionado con la respuesta preliminar del ente de control; es decir, se indicó que a la fecha de la reunión el ente de control no dió respuesta a la entidad relacionada con el requerimiento. </t>
  </si>
  <si>
    <t>3.1.4.3</t>
  </si>
  <si>
    <t>Hallazgo Administrativo porque dentro del Riesgo 20. “Posibilidad de favorecimiento propio o de un tercero.” Dentro del control adoptado para “establecer y determinar con claridad la necesidad a satisfacer…”, únicamente se realiza éste, respecto a la legalidad de la contratación obviando un control superior a quienes realizan los requerimientos técnicos dentro de los Estudios Previos</t>
  </si>
  <si>
    <t>Falta punto de control adicional de revisión en  los estudios previos y necesidades de contratación presentadas por áreas misionales.</t>
  </si>
  <si>
    <t>Modificación del procedimientos de contratación PRO103-233-10, PRO103-383-3, PRO103-384-3, PRO103-416-3,PRO103-417-3 de las diferentes modalidades para incluir punto de control.</t>
  </si>
  <si>
    <t>Procedimientos contratación ajustados inluyendo punto de control</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</si>
  <si>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 los procedimientos RO103-233-10, PRO103-383-3, PRO103-384-3, PRO103-416-3,PRO103-417-3 con los requisitos solicitados, previo a la finalización del plazo establecido, es decir, antes del 30/06/2024. </t>
  </si>
  <si>
    <t xml:space="preserve">Se sugiere el cierre de la acción; revisada la carpeta compartida de planes de mejoramiento el 12/07/2024 se identificó: 
-. Procedimiento PRO103-417-3  Contratación por selección simplificada incluyendo la política de operación n°6 relacionada con el control de verificación y aprobación de los estudios previos por parte del solicitante. 
-. Procedimiento PRO103-416-3 Tienda Virtual del estado Colombiano inlcuyendo la política de operación n°4 relacionada con el control de verificación y aprobación de los estudios previos por parte del solicitante y la Secretaría General. 
-. Procedimiento PRO103-384-3 Contratación por invitación privada incluyendo a política de operación n°4 relacionada con el control de verificación y aprobación de los estudios previos por parte del comité estructurador. 
-. Procedimiento PRO103-383-3 Invitación Directa  inlcuyendo la política de operación n°3 relacionada con el control de verificación y aprobación de los estudios previos por parte del solicitante y la Secretaría General. 
-Procedimiento PRO103-233-10 Invitación Abierta  incluyendo a política de operación n°5 relacionada con el control de verificación y aprobación de los estudios previos por parte del comité estructurador. 
-. Correo electrónico de fecha 28/06/2024 donde se incluye el procedimiento para socialización previa a aprobación por el Comité Institucional de Gestión y Desempeño en sesión del mismo día. 
-. Acta de sesión del Comité del 28/06/2024 donde se aprobaron los procedimientos. </t>
  </si>
  <si>
    <t>3.1.4.4</t>
  </si>
  <si>
    <t>Hallazgo Administrativo con presunta incidencia disciplinaria por el incumplimiento en la migración a la plataforma de Seguimiento a la Contratación Pública- Secop II - de los informes mensuales entregados por el contratista y aprobados por el supervisor del Contrato de Concesión 066 de 2021.</t>
  </si>
  <si>
    <t>Inoportunidad en el Cargue de Información a Secop II, del contrato de concesión.</t>
  </si>
  <si>
    <t>Actualizar dentro del procedimiento del manual de supervisión del contrato de concesión, los tiempos y periodicidad referentes a la publicación del informe de supervisión al contrato de concesión.</t>
  </si>
  <si>
    <t>Manual de Supervisión del contrato de Concesión Actualizado</t>
  </si>
  <si>
    <t xml:space="preserve">El supervisor del Contrato de Conseción 066 de 2021 y el Concesionario, realizó el cargue respectivo de las evidencias e informes de actividades con fecha corte julio 2023, para lo cual se adjunta pantallazo de la Plataforma SECOP II en el cual se evidencia en el acapite No. 7 "Ejecución del Contrato"  el cargue respectivo, los meses restantes se encuentran por cargar en virtud del cambio de supervisor que se presento en el mes de julio de 2023. </t>
  </si>
  <si>
    <t xml:space="preserve">La acción de mejora se encuentra en termino; revisado el SharePoint de planes de mejoramiento el 15/04/2024, se identificaron los siguientes soportes para verificar el reporte por parte del proceso. 
-. Correo electrónico de fecha 05/04/2024 con el cual el supervosor del contrato de consesión informa el cargue de soportes en la plataforma SECOP II. 
-. Pantallazo de publicación de los informes de seguimiento al contrato de consesión en la plataforma SECOP II. 
No obstante, los soportes no corresponden a la acción de mejora formulada "Actualizar dentro del procedimiento del manual de supervisión del contrato de concesión, los tiempos y periodicidad referentes a la publicación del informe de supervisión al contrato de concesión.", y cuya evidencia es "Manual de Supervisión del contrato de Concesión Actualizado"
Por tanto, se recomienda al proceso adelantar la actualización de los tiempos y periodicidad referente a la supervisión del contrato, dentro del plazo establecido; es decir antes del 30 de junio del 2024. 
</t>
  </si>
  <si>
    <r>
      <t xml:space="preserve">Se sugiere el cierre de la acción; revisada la carpeta compartida de planes de mejoramiento el 11/07/2024 y 16/07/2024 no se identificó reporte ni cargue de envidencias por parte del proceso responsable. No obstante, mediante correo electrónico del 12/07/2024 se remitió:
-. Correo electróncio del 02/05/2024 con el cual el proceso solicitado a la Oficina Jurídica como supervisora del contrato de concesión, el estado de la actualización del manual de supervisión. 
-. Traza de correos (fechas: 04 de abril, 08 de mayo y 11 de junio del 2024) con la gestión de actualización del Manual. 
-. Documento "Manual de supervisión", donde en el numeral 7.2 INFORME DE SEGUIMIENTO MENSUAL DE SUPERVISION, se señala entre otras cosas que </t>
    </r>
    <r>
      <rPr>
        <i/>
        <sz val="10"/>
        <color rgb="FF000000"/>
        <rFont val="Arial Narrow"/>
        <family val="2"/>
      </rPr>
      <t xml:space="preserve">"el informe de seguimiento se publicará en el secop II dentro de los 3 días siguientes a su suscripción."
-. </t>
    </r>
    <r>
      <rPr>
        <sz val="10"/>
        <color rgb="FF000000"/>
        <rFont val="Arial Narrow"/>
        <family val="2"/>
      </rPr>
      <t>Memorando n°3-2024-1126 del 28/06/2024 con el cual el proceso comunicó a la Secretaría G, Subgerencia Comercial y Oficina Jurídica el Manual.</t>
    </r>
  </si>
  <si>
    <t>3.1.4.5</t>
  </si>
  <si>
    <t>Hallazgo Administrativo por obstaculizar las acciones propias en el Marco de la Auditoría Financiera y de Gestión a la Lotería de Bogotá, vigencia 2022, Código 69.</t>
  </si>
  <si>
    <t>Inexistencia de intructivo  de entrega de información a entes externos.</t>
  </si>
  <si>
    <t>Diseño de instructivo de acceso a carpetas compartidas para la entrega de información a entes externos.</t>
  </si>
  <si>
    <t>Creación del Intructivo</t>
  </si>
  <si>
    <t>Se realizo la guia de enterega de elementos tecnologicos a persas externas a la Loteria de Bogota</t>
  </si>
  <si>
    <t xml:space="preserve">La acción de mejora se encuentra en termino; revisado el SharePoint de planes de mejoramiento el 15/04/2024, se identificó los siguientes soportes para verificar el reporte por parte del proceso:
-. Documento "GUIA ENTREGA ELEMENTOS TECNOLÓGICOS ENTIDADES EXTERNAS 
A LA LOTERÍA DE BOGOTÁ"; el cual no se identifica si esta aprobado e incluído en los documentos de gestión del proceso.  
No obstante, se recomienda al proceso revisar la acción de mejora ejecutada, teniendo en cuenta que la formulada fue "Diseño de instructivo de acceso a carpetas compartidas para la entrega de información a entes externos" y cuyo entregable es "creación del instrutivo"
Lo anterior, teniendo en cuenta que la acción se vence al 30 de junio del 2024. </t>
  </si>
  <si>
    <t xml:space="preserve">Se socializa ante comite de gestión el Instructivo para la Instalación, configuración y entrega de equipos de cómputo en la Lotería de Bogotá
</t>
  </si>
  <si>
    <t xml:space="preserve">Se sugiere el cierre de la acción; revisada la carpeta compartida de planes de mejoramiento el 11/07/2024 se identificó lo siguiente: 
-. Documento "Instructivo de Instalación Configuración y Entrega de Equipos de Computo (INS340-640-1)"; en el cual se registra los lineamientos para la gestión de instalación y entrega de equipos (acceso a red, administración de usuarios, acceso a carpetas compartidas, instalación de software y antivirus, etc)
Así mismo, se señala que para la entrega del equipo se debe diligenciar el formato de “ACTA DE ENTREGA COMPUTADOR”. 
-. Acta de entrega de computador. 
-. Acta de comité del 19/06/2024. </t>
  </si>
  <si>
    <t>3.2.1.1</t>
  </si>
  <si>
    <t>Hallazgo Administrativo por normatividad desactualizada en acto administrativo de creación de caja menor.</t>
  </si>
  <si>
    <t>Falta de revisión períodica de las normas aplicables a la Lotería de Bogotá, para la expedición de los actos administrativos de caja menor y su respectivo manejo.</t>
  </si>
  <si>
    <t>Revisar en el SISJUR la vigencia de las normas que sirven como fundamento para la expedición de los actos administrativos relativos a la constitución y manejo de la caja menor</t>
  </si>
  <si>
    <t>Pantallazos de consulta</t>
  </si>
  <si>
    <t>UNIDAD DE RECURSOS FÍSICOS</t>
  </si>
  <si>
    <t>Se realizaron las consultas de las normas vigentes en el SISJUR</t>
  </si>
  <si>
    <t xml:space="preserve">Se sugiere el cierre de la acción;  revisado el SharePoint de planes de mejoramiento el 15/04/2024, se identificó los siguientes soportes para verificar el reporte por parte del proceso: 
-. Pantallazos de consulta en el SISJUR de normatividad aplicable a la entidad: 
Decreto 192 del 2021 (vigente)
Decreto 492 del 2019 (vigente)
Resolución 009 del 2001 (vigente)
Las consultas se realizaron el 29/01/2024. </t>
  </si>
  <si>
    <t>No se realizó seguimiento en el periodo de corte, teniendo en cuenta que, se identificó cumplimiento  en el I Trimestre del 2024, y por tanto, se sugirió el cierre de la acción. 
Se encuentra pendiente de evaluación por parte del ente de control.</t>
  </si>
  <si>
    <t>Acción cerrada por la Contraloría de Bogotá, Informe Auditoría Financiera COD 76-PAD 2024 (pág. 166 a 170 del informe )</t>
  </si>
  <si>
    <t>Revisar y actualizar de manera trimestral, el normograma de la entidad en relación con la administración y manejo de caja menor, de acuerdo con los lineamientos emitidos por la Secretaría General</t>
  </si>
  <si>
    <t>Cumplimiento en la revisión períodica al normagrama de la entidad</t>
  </si>
  <si>
    <t>Esta accion se reportara para  el proximo timestre.</t>
  </si>
  <si>
    <t xml:space="preserve">La acción de mejora se encuentra en termino; revisado el SharePoint de planes de mejoramiento el 15/04/2024, el proceso responsable no reportó avance de ejecución para el I trimestre del 2024. 
Por tanto, se recomienda adelantar las gestiones correspondientes para el cumplimiento de la acción dentro del plazo establecidos, es decir, antes del 10 de diciembre del 2024. </t>
  </si>
  <si>
    <t>Se actualiza Normograma de manera trimestral, el normograma de la entidad en relacion con los lineamientos por la Secretaria General.</t>
  </si>
  <si>
    <r>
      <rPr>
        <sz val="10"/>
        <color rgb="FF000000"/>
        <rFont val="Arial Narrow"/>
        <family val="2"/>
      </rPr>
      <t xml:space="preserve">La acción de mejora se encuentra en termino; revisada la carpeta comaprtida de planes de mejoramiento el 12/07/2024, se identificó documento Excel "normograma-19-06-2024"; no obstante, no se identifica si el proceso responsable realizó actualización de normas relacionadas a caja menor. 
</t>
    </r>
    <r>
      <rPr>
        <b/>
        <sz val="10"/>
        <color rgb="FF000000"/>
        <rFont val="Arial Narrow"/>
        <family val="2"/>
      </rPr>
      <t xml:space="preserve">Por tanto, se solicita remitir documento donde se identifiquen los ajustes realizados, así como los soportes de solicitud de revisión y actualización por parte de la Oficina Jurídica, de conformidad con los lineamientos establecidos en la entidad.  </t>
    </r>
  </si>
  <si>
    <t>se realizo consulta paar este trimestre se identifico que no requirio actualizacion del normograma.</t>
  </si>
  <si>
    <t xml:space="preserve">La acción de mejora se encuentra en termino; revisado el SharePoint de Planes de mejoramiento el 15/10/2024 se identificó reporte de consulta en el SISJUR de la Secretaría Jurídica de la Alcaldóa Mayor de Bogotá, en la que se relaciona la normatividad vigente aplicable para el remigen de la capital . No obstante, no se identifica normativia (nueva) relacioanada con caja menor. 
Por tanto, se solicita al proceso responsable documentar la revisión de la normatividad y el normograma mediante acta de reunión de equipo de trabajo; detallando la identificación (o no), de nueva normatividad asociada al manejo de caja menor. 
Así mismo, en caso de identificación de nueva normatividad ajustar el normograma señalando la inclusión o retiro de la norma, de conformidad con los lineamientos impartidos por la Oficina Jurídica.
Posterior, remitir la totalidad de soportes a la OCI para verifiación del cumplimiento de la actividad antes de finalizar el mes de diciembre del 2024. </t>
  </si>
  <si>
    <t>3.2.1.1.1</t>
  </si>
  <si>
    <t>Hallazgo Administrativo por no revelación de la información contable específica, detallada, explicativa de la composición de los saldos contables en las Notas a los Estados Financieros de la Lotería de Bogotá, de acuerdo al Manual de Políticas Contables de la Lotería de Bogotá, y al instructivo 002 de 2022 de la Contaduría General Nación.</t>
  </si>
  <si>
    <t>NO SE REVELO EN DETALLE LA COMPOSICION DE LAS CUENTAS POR COBRAR EN LAS NOTAS A LOS ESTADOS FINANCIEROS</t>
  </si>
  <si>
    <t>REVELAR EN LAS NOTAS A LOS ESTADOS FINANCIERO DE LA VIGENCIA 2023 EN FORMA DETALLADA LA CONFORMACION DE LAS CUENTAS POR COBRAR</t>
  </si>
  <si>
    <t>NOTAS A LOS ESTADOS FINANCIEROS</t>
  </si>
  <si>
    <t>UNIDAD FINANCIERA Y CONTABLE</t>
  </si>
  <si>
    <t>Se detalla la evolución y estado de las cuentas por pagar en las notas a los estados financieros con corte a 31 de diciembre 2023</t>
  </si>
  <si>
    <t xml:space="preserve">Se sugiere el cierre de la acción;  revisado el SharePoint de planes de mejoramiento el 15/04/2024, se identificó los siguientes soportes para verificar el reporte por parte del proceso: 
-. Documento Notas a los estados financieros con corte a 31/12/2023, en la cual se identifica: 
NOTA 7. CUENTAS POR COBRAR, tabla con el detalle al 31/12/2023 del concepto y saldo de esta cuenta. </t>
  </si>
  <si>
    <t>3.2.1.10</t>
  </si>
  <si>
    <t>Hallazgo Administrativo con presunta incidencia disciplinaria por no registrar el gasto financiero del reporte generado en el aplicativo SIPROJWEB en la cuenta 580401.</t>
  </si>
  <si>
    <t>NO REGISTRO DEL GASTO FINANCIERO EN LA SUBCUENTA 580401 SEGUN REPORTE DE SIPROJ WEB</t>
  </si>
  <si>
    <t>REGISTRAR EN LA SUBCUENTA 580401 EL GASTO FINANCIERO SEGUN EL REPORTE SIPROJ WEB AL CORTE DICIEMBRE 31 DE 2023</t>
  </si>
  <si>
    <t>REGISTRO SUBCUENTA GASTO FINANCIERO DETALLADO</t>
  </si>
  <si>
    <t>Se realiza la reclasificación de los intereses en la cuenta indicada por el catálogo general de cuentas aplicable, se adjuntan los soportes adicionalmente solicitados, correspondientes al comportamiento de la cuenta 580401 y el reporte del SIPROJWEB A 31 de diciembre. Aclarando que el gasto financiero informado en el SIPROJWEB, corresponde al movimiento del trimestre y el registrado en la contabilidad corresponde al acumulado según comportamiento del gasto financiero informado en el SIPROJWEB.  Por tanto el reconocimiento contable obedece a la variación del valor presente según SIPROJWEB de la cuenta 2701 (pág. 65; nota 23. EEFF); dicha variación corresponde a $28,262,810, los cuales fueron clasificados entre las cuentas 536803 ($12,059,465) como provisión y en la cuenta 580401 ($16,203,346) gasto financiero, en la vigencia 2023.</t>
  </si>
  <si>
    <t xml:space="preserve">Se sugiere el cierre de la acción; revisado el SharePoint de planes de mejoramiento el 15/04/2024, se identificó los siguientes soportes para verificar el reporte por parte del proceso: 
-. Documento "Cuentas de Gastos Nov 2023", donde se puede identificar el no registro del gasto financiero registrado en el SIPROJWEB (cuenta 580401)
-. Documento Excel "Auxiliar cuenta 580401", donde se registra el balance de prueba de la cuenta 580401 con el valor registrado del gasto financiero registrado en el SIPROJWEB. 
-. Documento "Cuentas de Gastos Dic 2023", donde se puede identificar el registro del gasto financiero registrado en el SIPROJWEB (cuenta 580401 y cuenta 536803)
-. Reporte SIPROJWEB firmado con el registro de gasto financiero a 31/12/2023 </t>
  </si>
  <si>
    <t>3.2.1.11</t>
  </si>
  <si>
    <t>Hallazgo Administrativo por diferencias entre contabilidad y SIPROJ Web por falta de reconocimiento y revelación de los procesos ejecutivos a favor de la entidad en los estados contables.</t>
  </si>
  <si>
    <t>NO REGISTRO EN CUENTAS DE ORDEN DE LOS ACTIVOS CONTINGENTES</t>
  </si>
  <si>
    <t>REGISTRAR Y REVELAR EN LAS CUENTAS DE ORDEN TODOS LOS ACTIVOS CONTINGENTES INICIADOS POR LA ENTIDAD SEGUN REPORTE SIPROJ WEB AL CORTE DICIEMBRE 31 DE 2023</t>
  </si>
  <si>
    <t>Se realiza la correspondiente conciliación entre la oficina jurídica y la unidad financiera y contable con base en la información reportada en SIPROJWEB y se procede a revelar dicha información en la notas a los estados financieros con corte a 31 de diciembre 2023.</t>
  </si>
  <si>
    <t>Se sugiere el cierre de la acción; revisado el SharePoint de planes de mejoramiento el 15/04/2024, se identificó los siguientes soportes para verificar el reporte por parte del proceso: 
-. Documento Notas a los estados financieros con corte a 31/12/2023, en la cual se identifica: 
NOTA 25.1.1. Revelaciones generales de activos contingentes, tabla con el detalle al 31/12/2023; cuenta, concepto y valor. 
Valor total: $ 56.930.135.244
Nota 26.1. Cuentas de orden deudoras; tablas con el detalle al 31/12/2023 de los activos contingentes; cuenta, concepto y valor. 
Valor total: 56.930.135.244
-. Conciliación entre la Unidad Financiera y Contable, y la Oficina Jurídica a corte 31/12/2023.</t>
  </si>
  <si>
    <t>3.2.1.2</t>
  </si>
  <si>
    <t>Hallazgo Administrativo con presunta incidencia disciplinaria, por realizar el cierre de caja menor, con posterioridad a lo establecido en la norma</t>
  </si>
  <si>
    <t>Falta de aplicación de los controles establecidos en el procedimiento de caja menor.</t>
  </si>
  <si>
    <t>Realizar una mesa de trabajo previa a la fecha de legalización y cierre de caja menor, con el fin de revisar el mismo se ajuste al procedimiento establecido</t>
  </si>
  <si>
    <t>Mesa de trabajo</t>
  </si>
  <si>
    <t>se realiza mesa de trabajo el dia 26 de diciembre 2023 para la legalizacion y cierre caja menor</t>
  </si>
  <si>
    <t xml:space="preserve">Se sugiere el cierre de la acción; revisado el SharePoint de planes de mejoramiento el 15/04/2024, se identificó los siguientes soportes para verificar el reporte por parte del proceso: 
-. Acta de fecha 26/12/2023 con la cual se realiza el cierre de caja menor de la entidad con sus respectivos soportes. </t>
  </si>
  <si>
    <t>3.2.1.3</t>
  </si>
  <si>
    <t>Hallazgo Administrativo, por incumplimiento, en lo que respecta al periodo de reembolsos y el formato de solicitud de reembolsos.</t>
  </si>
  <si>
    <t>Falta de control en la realización de los reembolsos de caja menor, con el fin de dar cumplimiento a la periodicidad en la que deben efectuarse, por incosistencias en el aplicativo administrativo y financiero.</t>
  </si>
  <si>
    <t>Gestionar con el proveedor del sistema administrativo y financiero, los ajustes requeridos en el módulo de caja menor, para que los reembolsos se realicen de manera oportuna</t>
  </si>
  <si>
    <t>Porcentaje de cumplimiento en los ajustes requeridos al módulo de caja menor</t>
  </si>
  <si>
    <t>La empresa ADA se encuentra realizando los ajustes para que se realicen los ajustes a la caja menor, se cuenta con el  ticket N° 29319 de Caja Menor, en donde se reportó que el aplicativo no realizaba la integración con los módulos financieros fue cerrado por parte de ADA.</t>
  </si>
  <si>
    <t xml:space="preserve">La acción de mejora se encuentra en termino; revisado el SharePoint de planes de mejoramiento el 15/04/2024, no se identificó soportes para verificar el reporte por parte del proceso:
Por tanto, se recomienda al proceso responsable gestionar las actividades correspondienres dentro del plazo establecido, teniendo en cuenta que la acción se vence al 30 de junio del 2024. </t>
  </si>
  <si>
    <t>Segun acuerdo con la empresa ADA, el modulo debe ser rediseñado para lo cual se tendra en estimado de 4 meses para su entrega.</t>
  </si>
  <si>
    <r>
      <rPr>
        <b/>
        <sz val="10"/>
        <color rgb="FF000000"/>
        <rFont val="Arial Narrow"/>
        <family val="2"/>
      </rPr>
      <t xml:space="preserve">Se identifica incumplimiento; </t>
    </r>
    <r>
      <rPr>
        <sz val="10"/>
        <color rgb="FF000000"/>
        <rFont val="Arial Narrow"/>
        <family val="2"/>
      </rPr>
      <t>revisada la carpeta compartida de planes de mejoramiento el 11/07/2024 y 16/07/2024 se identificó lo siguiente:
-. Documento "INFORME TÉCNICO PARA DECLARACIÓN DE SINIESTRO Y RECLAMACIÓN  DE LA GARANTÍA" del contrato por parte del proveedor del sistema; en donde en el artículo 6°, se detalla el estado actual del modulo de caja menor.
-. Memorando n°3-2024-1042 del 14/06/2024 con el cual se comunicó el informe a la Secretaría General.
-. Pantallazo de correo electrónico del 05/07/2024 donde el proceso socializa los acuerdos pactados con el proveedor del sistema administrativo y financiero en las reuniones sostenidas el 28 de junio y 03 de julio.
Puntualmente con el módulo de caja menor, el proveedor informó que para el ajuste se llevara un total de 2 meses; por tanto, a la fecha del seguimiento no se logró subsanar de fondo la causa que originó el hallazgo identificado por el ente de control.</t>
    </r>
  </si>
  <si>
    <t>Se realiza seguimeinto del ticket con ADA el cual se compromete realizar la entrega del modulo para el dia 21 de octubre del 2024.</t>
  </si>
  <si>
    <r>
      <t>Acción en ejecución con termino vencido</t>
    </r>
    <r>
      <rPr>
        <sz val="10"/>
        <rFont val="Arial Narrow"/>
        <family val="2"/>
      </rPr>
      <t>; en reunión presencial con el líder del proceso responsable el 24/09/2024, fue informado que:
-. A la fecha de seguimiento no fue entregado por el proveedor del sistema los ajustes al modulo de caja menor, de conformidad con los compromisos pactados en la reunión realizada en el mes de julio entre la Oficina Gestión TIC y el proveedor. Por ende, el modulo no se encuentra funcionando en un 100%.
Así mismo, mediante correo electrónico del 24/09/2024 la responsable de gestionar la caja menor remitió los siguientes soportes:
-. Registro de causación contable de factura y/o documento equivalente No. 890 por valor de $2.156.000 correspondiente al mes de abril (fecha registro 09/05/2024)
-. Formato FRO330-617-1 Solictud reembolso caja menor por valor de $2.156.000 correspondiente al mes de abril.
-. Registro de causación contable de factura y/o documento equivalente No. 890 por valor de $1.205.873 correspondiente al mes de mayo (fecha registro 11/06/2024)
-. Formato FRO330-617-1 Solictud reembolso caja menor por valor de $1.205.873 correspondiente al mes de mayo.
-. Registro de causación contable de factura y/o documento equivalente No. 890 por valor de $564.500 correspondiente al mes de junio (fecha registro 09/07/2024)
-. Formato FRO330-617-1 Solictud reembolso caja menor por valor de $564.500 correspondiente al mes de junio.
Revisado el SahrePoint de planes de mejoramiento el 01/10/2024 el proceso responsable adjunto los siguientes soportes:
-. Acta de reunión de fecha 03/07/2024 entre el proceso responsable y el proveedor del servicio, donde este se comprometía a entregar el modulo ajustado al 03/09/2024.
-. Ticket #34786 con el cual el proceso responsable escalo la solicitud al proveedor para ajuste del modulo de caja menor; en este se identifica la gestión realizada por el proceso de conformidd con los compromisos pactados en la reunión del 03/07/2024.
-. Correo eelctrónico del 23/09/2024 con el cual el proceso informó al profesional responsable de caja mejor, realizar las pruebas el 21/10/2024 en el modulo, para identificar su correcto funcionamiento.
No obstante, si bien se identifica que el modulo no se encuentra operando en un 100%; de conformidad con la política n°14 del procedimiento PRO330-232-11 Administración de caja menor los reembolsos se realizaron dentro de los 5 primeros días hábiles siguientes a la ejecución del gasto.</t>
    </r>
  </si>
  <si>
    <t>Ausencia de un formato estandarizado para la solicitud de reembolsos de caja menor</t>
  </si>
  <si>
    <t>Elaborar e incluir dentro de los documentos controlados del sistema de gestión de la entidad, un formato para la solicitud de realizacion de reembolsos.</t>
  </si>
  <si>
    <t>Formato actualizado y aprobado</t>
  </si>
  <si>
    <t>se realiza formato solicitud de reembolso caja menor y se envia a codificar.</t>
  </si>
  <si>
    <t>"Se sugiere el cierre de la acción; revisado el SharePoint de planes de mejoramiento el 15/04/2024, se identificó los siguientes soportes para verificar el reporte por parte del proceso: 
-. Formato FRO330-617-1 Solicitud reembolso caja menor; el cual fue diseñado por el proceso responsable. 
Así mismo, mediante correo electrónico de fecha 17/04/2024 el proceso remitió traza de correos con la Oficina Asesora de Planeación para aprobación y codificación del formato.  que soporte la aprobación del formato (27 y 29 de febrero del 2024)"</t>
  </si>
  <si>
    <t>3.2.1.4</t>
  </si>
  <si>
    <t>Hallazgo Administrativo por no utilizar en todas las compras el formato de solicitud de compra</t>
  </si>
  <si>
    <t>Realizar una capacitación a todos los servidores de la entidad, sobre el uso del formato de solicitud de compras de caja menor como mecanismo de control</t>
  </si>
  <si>
    <t>Capacitaciones realizadas</t>
  </si>
  <si>
    <t>el dia 20 de marzo se realizo capacitacion virtual sobre el manejo de caja menor.</t>
  </si>
  <si>
    <t xml:space="preserve">Se sugiere el cierre de la acción; revisado el SharePoint de planes de mejoramiento el 15/04/2024, se identificó los siguientes soportes para verificar el reporte por parte del proceso: 
-. Material de la capacitación (presentación Powe Point) realizada el 20/03/2023 por plataforma TEAMS. 
-. Evaluación satisfacción de la capacitación (29 participantes), donde se puede identificar la sistencia de estos a la misma. </t>
  </si>
  <si>
    <t>3.2.1.5</t>
  </si>
  <si>
    <t>Hallazgo Administrativo con presunta incidencia disciplinaria por no dar ingreso a almacén de elementos devolutivos o controlados.</t>
  </si>
  <si>
    <t>Falta de políticas y actividades en el procedimiento PRO330-238-10, que determinen claramente el manejo que debe darse a bienes que por su cuantía no se registran contablemente.</t>
  </si>
  <si>
    <t>Revisar, ajustar  y aprobar el procedimiento el procedimiento PRO330-238-10, incluyendo las políticas y actividades necesarias, que definan de forma clara el manejo de todos los bienes y elementos que no se activan contablemente</t>
  </si>
  <si>
    <t>Procedimiento actualizado y aprobado</t>
  </si>
  <si>
    <t>se actualiza y se aprueba por comite de institucional de desempeño el dia 21 de marzo</t>
  </si>
  <si>
    <t xml:space="preserve">Se sugiere el cierre de la acción; revisado el SharePoint de planes de mejoramiento el 15/04/2024 no se identificó soportes para verificar el reporte por parte del proceso; no obtstante, mediante correo electrónico del 17/04/2024 se remitió la verisón Excel del procedimiento con los siguientes ajustes: 
-. Inclusión de Política n°19 ""Cuando se realice adquisicion de elementos de consumo o devolutivos es necesario adjuntar el comprobante de ingreso a almacen."
-. Versión final del procedimiento.
-. Acta de comité, donde se aprobó la actualización. </t>
  </si>
  <si>
    <t>Para esta vigencia se porcedio actualizar el procedimiento PRO330-238-10 procedimiento Administracion de bienes y/o elementos devolutivos de consumo, aprobado por el Comite Institucional Gestion y Desempeño el dia 19 de Junio del 2024</t>
  </si>
  <si>
    <t xml:space="preserve">Se sugiere el cierre de la acción de mejora; revisada la carpeta compartida de planes de mejoramiento el 12/07/2024, donde se identificó: 
Teniendo en cuenta que en el trimestre pasado se identificó la actualización del procedimiento de caja menor, incluyendo política de operación asociada al ingreso de elementos de consumo o devolutivos, el proceso remitió: 
-. Procedimiento PRO-330-238 Adminsitración de bienes y/o elementos devolutivos o de consumo versión 11 del 19 de junio del 2024; en el cual se ajustó la política n°6 y se incluyó la n°13 relacionadas con el ingreso al almacen de todos los bienes de la entidad (devolutivos y/o de consumo) 
-. Acta del comité del 19/06/2024. </t>
  </si>
  <si>
    <t>No se realizó seguimiento en el periodo de corte, teniendo en cuenta que, se identificó cumplimiento  en el II Trimestre del 2024, y por tanto, se sugirió el cierre de la acción. 
Se encuentra pendiente de evaluación por parte del ente de control.</t>
  </si>
  <si>
    <t>3.2.1.7</t>
  </si>
  <si>
    <t>Hallazgo Administrativo, por falta de evidencias de la gestión oportuna en la recuperación de las acreencias de las cuentas y prestamos por cobrar deteriorados al 100% y la baja en cuentas, por expirar los derechos sobre flujos financieros, en atención a la normatividad vigente.</t>
  </si>
  <si>
    <t>Falta de información oportuna por parte de la Unidad Financiera y Contable a la dependencia competente de realizar el proceso de cobro ejecutivo y/o coactivo.</t>
  </si>
  <si>
    <t>Enviar cada dos meses (bimestralmente) oficio a la Secretaría General y a la Oficina Jurídica de la Lotería de Bogotá informando el estado de los créditos de vivienda de los exfuncionarios.</t>
  </si>
  <si>
    <t>Oficio informando estado de créditos de vivienda exfuncionarios</t>
  </si>
  <si>
    <t>El jefe de la Unidad Financiera y Contable, reporta información con corte bimestral correspondiente a los créditos de vivneda de exfuncionarios</t>
  </si>
  <si>
    <t xml:space="preserve">La acción de mejora se encuentra en termino; revisado el SharePoint de planes de mejoramiento el 15/04/2024, no se identificó soportes para verificar el reporte por parte del proceso. 
Por tanto, se recomiena al proceso allegar a la OCI el seguimiento del I bimestre del 2024 con la información relacionada a los créditos de los exfuncionarios y el soporte de remisión a la Secretaría General y Oficina Jurídica. </t>
  </si>
  <si>
    <t>Se enviaron memorandos a la Oficina jurídica con corte a febrero, abril y junio de 2024 informando el estado de los pagos de los créditos de vivienda por parte de los exfuncionarios.</t>
  </si>
  <si>
    <t xml:space="preserve">La acción de mejora se encuentra en termino; revisada la carpeta compartida de planes de mejoramiento el 12/07/2024 se identificó los siguientes memorandos: 
-. N°3-2024-473 del 05/03/2024 donde el proceso informa a la Oficina Jurídica con copia a la Secretaría General el estado de créditos a exfuncionarios con corte a 31 de diciembre del 2023. 
-.N°3-2024-534 del 14/03/2024 donde el proceso informa a la Secretaría General con copia a la Oficina Jurídica el estado de créditos a exfuncionarios con corte a 29 de febrero del 2024 
-. N°3-2024-1159 del 09/07/2024 donde el proceso informa a la Oficina Jurídica el estado de créditos a exfuncionarios con corte a 30 de abril del 2024. 
-. N°3-2024-1160 del 09/07/2024 donde el proceso informa a la Oficina Jurídica el estado de créditos a exfuncionarios con corte a 30 de junio del 2024. 
Donde se identifica que a la fecha, únicamente se cuenta con 2 exfuncionarios pendientes por pagar créditos con la entidad. 
No obstante, se recomienda al proceso remitir oportunamente los informes a la Secretaría General y a la Oficina Jurídica de conformidad con la periodicidad establecida (bimestral)
</t>
  </si>
  <si>
    <t>3.2.1.8</t>
  </si>
  <si>
    <t>Hallazgo Administrativo por no revelar en las notas a los estados financieros las características de los bienes no explotados, que se encuentran en comodato no existe política ni procedimiento contable.</t>
  </si>
  <si>
    <t>NO REVELACION EN LAS NOTAS A LOS ESTADOS FINANCIEROS LA INFORMACION DETALLADA DE LOS BIENES EN COMODATO</t>
  </si>
  <si>
    <t>REVELAR EN FORMA DETALLADA EN LAS NOTAS A LOS ESTADO FINANCIEROS A DICIEMBRE 31 DE 2023 LA INFORMACION REFERENTE A LOS BIENES INMUEBLES DADOS EN COMODATO</t>
  </si>
  <si>
    <t>En las  notas a los estados financieros con corte a 31 de diciembre 2023, se realizó la ampliación de la información acerca de los activos no explotados o dados en comodato</t>
  </si>
  <si>
    <t xml:space="preserve">Se sugiere el cierre de la acción; revisado el SharePoint de planes de mejoramiento el 15/04/2024, se identificó los siguientes soportes para verificar el reporte por parte del proceso: 
-. Documento Notas a los estados financieros con corte a 31/12/2023, en la cual se identifica: 
NOTA 10. PROPIEDADES, PLANTA Y EQUIPO, tabla con el detalle al 31/12/2023; cuenta, concepto y valor. 
Valor total: $ 3.849.205.000, se indica que en la cuenta 1.6.37 «propiedades, planta y equipo no explotados», se encuentran registrados los bienes dados en comodato. 
Posterior, se detalla los contratos de los bienes en comodato. </t>
  </si>
  <si>
    <t>3.2.1.9</t>
  </si>
  <si>
    <t>Hallazgo Administrativo por no realizar análisis técnico a los activos totalmente depreciados y amortizados, para evaluar el cambio de estimación de vida útil.</t>
  </si>
  <si>
    <t>NO REALIZAR ANALISIS TECNICO DE LOS ACTIVOS TOTALMENTE DEPRECIADOS</t>
  </si>
  <si>
    <t>ELABORAR UN ANALISIS TECNICO DE VIDA UTIL DE LA PROPIEDAD PLANTA Y EQUIPO E INTANGIBLES TOTALMENTE DEPRECIADOS</t>
  </si>
  <si>
    <t>DOCUMENTOS TECNICOS DE ANALISIS DE VIDA ÚTIL DE LA PROPIEDAD PLANTA Y EQUIPO E INTANGIBLES</t>
  </si>
  <si>
    <t>Se envía solicitud a la oficna de recursos físicos y gestión de de tecnología e innovación, del estudio correspondiente a los activos fisicos e intangibles ya depreciados que requieren uan reestimación de la vida útil.</t>
  </si>
  <si>
    <t>La acción de mejora se encuentra en termino; revisado el SharePoint de planes de mejoramiento el 15/04/2024, se identificó los siguientes soportes para verificar el reporte por parte del proceso: 
-. Correo electrónico de fecha 05/04/2024 con el cual solicita a la Unidad de Recursos Físicos los estudios técnicos realizados a los activos totalmente depreciados mediante los cuales se evalúe el cambio o reestimación de la vida útil de estos. 
Por tanto, se solicita al proceso responsable gestionar las actividades correspondientes para el cumplimiento efectivo de la acción antes del vencimiento del plazo establecido, es decir, al 30/11/2024</t>
  </si>
  <si>
    <t xml:space="preserve">La acción de mejora se encuentra en termino; revisada la carpeta compartida de planes de mejoramiento el 12/07/2024 se identificó correo electrónico del 09/07/2024 donde el proceso solicita a la Unidad de Recursos Físicos y a la Oficina Gestión de Tecnologías e Innovación realizar el estudio de la viabilidad de ampliar la vida útil (contable) de los bienes que se encuentran en uso y ya están totalmente depreciados, o en su defecto que dichos elementos sean retirados de uso.
</t>
  </si>
  <si>
    <t>Hallazgo Administrativo con presunta incidencia disciplinaria y fiscal por pago de sanción por extemporaneidad de información exógena 2021 en cuantía de $7.126.000</t>
  </si>
  <si>
    <t>Falta de control en la etapa de planeación de la elaboración de la información exógena al no verificar la fecha máxima de envío de la información.</t>
  </si>
  <si>
    <t>Elaborar anualmente calendario con las fechas para la elaboración, revisión y presentación de la información exógena para presentación y aprobación del comité de sostenibilidad contable</t>
  </si>
  <si>
    <t>Calendario para  presentación de información exógena aprobado por comité de sostenibilidad contable</t>
  </si>
  <si>
    <t>El jefe de la unidad financiera y contable elabora la programación tributaria y reportes a entidades de control y la socializa en el comité de sostenibilidad, para lo cual se anexa tanto el cronograma como el acta del Comité de sostenibilidad en el cual se socializó este.</t>
  </si>
  <si>
    <t>"Se sugiere el cierre de la acción; revisado el SharePoint de planes de mejoramiento el 15/04/2024 y 17/04/2024, se identificó los siguientes soportes para verificar el reporte por parte del proceso:
-. Cuadro Excel ""Calendario informes e impuestos-2024"", donde entre otras cosas se identifican los reportes relacionados a la presentación de información exógena, fecha y responsable.
-. Acta de Comité de Sostenibilidad Contable firmada de fecha 28/02/2024 donde se presentó el calendario con las fechas y formatos para la presentación de información exógena  y se avaló por el comité (punto 1 del acta)"</t>
  </si>
  <si>
    <t>Hallazgo Administrativo con presunta incidencia disciplinaria y fiscal por pago de multa ordenada por el Ministerio del Trabajo en cumplimiento de la Resolución No. 2678 de 2022 en cuantía por $12.520.038</t>
  </si>
  <si>
    <t>Inexistencia  de reporte se seguimiento del cumplimiento de la convención colectiva</t>
  </si>
  <si>
    <t>Generar reporte trimestral de cumplimiento de la convención colectiva por parte de talento humano a la Gerencia General</t>
  </si>
  <si>
    <t>Reporte trimestral de cumplimiento de la convención colectiva</t>
  </si>
  <si>
    <t>UNIDAD DE TALENTO HUMANO</t>
  </si>
  <si>
    <t>Se realiza el seguimiento trimestral  de cumplimiento de la Convención Colectiva por parte de la Unidad de Talento Humano el cual se reporta a la Gerencia General antes del 9 de abril  de acuerdo con las instrucciones recibidas</t>
  </si>
  <si>
    <t xml:space="preserve">La acción de mejora se encuentra en termino; revisado el SharePoint de planes de mejoramiento el 15/04/2024, no se identificó soportes para verificar el reporte por parte del proceso. 
No obstante, mediante correo electrónico del 16/04/2024 el proceso remitió: 
-. Correo electrónico de fecha 09/04/2024 con el cual remitió el seguimiento a la Gerenencia General del I trimestre del 2024 a la Convención Colectiva del Trabajo de la entidad. 
-. Documento Excel "Seguimiento al cumplimiento CCT 2024", en el cual se registra el seguimiento a los criterios definidos en la colección de la entidad para el primer trimestre del 2024. 
</t>
  </si>
  <si>
    <t>Se realiza el seguimiento trimestral  de cumplimiento de la Convención Colectiva por parte de la Unidad de Talento Humano, el cual se reporta a la Gerencia General el 09 de julio de 2024 de acuerdo con las instrucciones recibidas.
La acción de mejora se encuentra en termino; ser adjunta evidencias en la carpeta  SharePoint de planes de mejoramiento Contraloria.</t>
  </si>
  <si>
    <t xml:space="preserve">La acción de mejora se encuentra en termino; revisada la carpeta compartida de planes de mejoramiento el 11/07/2024 se identificó lo siguiente: 
-. Correo electrónico de fecha 09/07/2024 con el cual remitió el seguimiento a la Gerenencia General del II trimestre del 2024 a la Convención Colectiva del Trabajo de la entidad. 
-. Documento "Seguimiento al cumplimiento CCT 2024" en formato PDF, en el cual se registra el seguimiento a los criterios definidos en la colección de la entidad para el segundo trimestre del 2024. 
</t>
  </si>
  <si>
    <t xml:space="preserve">La acción de mejora se encuentra en termino; revisado el SharePoint de Planes de mejoramiento el 15/10/2024 no se identificó reporte ni el cargue de soportes correspondiente donde se evidencie el avance y/o cumplimiento de la acción. No obstante, mediante correo elecrónico del 15/10/2024 el proceso copio a la OCI la comunicación remitida a la Gerencia General con el seguimiento al III trimestre de la convención colectiva del trabajo. 
Se recomienda al proceso responsable adelantar las gestiones correspondientes antes de la fecha de vencimiento de la acción, es decir, al 10 de diciembre del 2024. </t>
  </si>
  <si>
    <t>3.3.2.3</t>
  </si>
  <si>
    <t>Hallazgo Administrativo con presunta incidencia disciplinaria por reportar información inconsistente en el seguimiento y ejecución de los registros presupuestales mediante el aplicativo de presupuesto</t>
  </si>
  <si>
    <t>Inconsistencia en la información reflejada en reporte de presupuesto</t>
  </si>
  <si>
    <t>gestionar con la empresa contratista del sistema financiero los ajustes necesarios para que el reporte genere  la información de las obligaciones y pagos de cada compromiso.</t>
  </si>
  <si>
    <t>Reporte presupuestal ajustado</t>
  </si>
  <si>
    <t>Se realizo el levantamineto de informacion por parte de ADA para revisar la funcionabilidad del reporte presupuestal, se encuentra en proceso de ajuste el Reporte.</t>
  </si>
  <si>
    <t xml:space="preserve">La acción de mejora se encuentra en termino; revisado el SharePoint de planes de mejoramiento el 15/04/2024, se identificó los siguientes soportes para verificar el reporte por parte del proceso:
. Acta de reunión de fecha 22/02/2024 entre el proceso y el proveedor ADA, donde se revisó lo referente al ajuste de la fucnionalidad del reporte de registros presupuestales. 
Por tanto, se recomienda al proceso responsable gestionar las actividades correspondienres dentro del plazo establecido, teniendo en cuenta que la acción se vence al 30 de junio del 2024. </t>
  </si>
  <si>
    <t xml:space="preserve">En la actualidad en el sistema existe un reporte por tercero que nos muetra la infomacion solicitada por la auditoria.
La ruta es presupuesto, reportes, movimiento documento, por tercero se indica fecha y se selecciona la persona sobre la cual se requiere ver la informacion
</t>
  </si>
  <si>
    <t xml:space="preserve">Se sugiere el cierre de la acción; revisada la carpeta compartida de planes de mejoramiento el 16/07/2024 se evidenció lo siguiente: 
-. Ticket de fecha 17/05/2024 de solución a la solicitud realizada por el proceso relacionada con el modulo del presupuesto; generación de reportes. 
-. Soporte del reporte de presupuesto que genera el aplicativo administrativo y financiero.
-. Correo electrónico del 25/07/2024 con el cual la Unidad Financiera y Contable confirmó que a la fecha el modulo de presupuesto arroja correctamente los reportes. </t>
  </si>
  <si>
    <t>3.3.2.4</t>
  </si>
  <si>
    <t>Hallazgo Administrativo con presunta incidencia disciplinaria por tener cuentas por pagar por tres periodos consecutivos</t>
  </si>
  <si>
    <t>Falta de información a los supervisores de los contratos de los saldos de las cuentas por pagar</t>
  </si>
  <si>
    <t>Enviar mensualmente via correo electrónico la información con los saldos de las cuentas por pagar a todos los Jefes de área o responsables de proceso</t>
  </si>
  <si>
    <t>Información de las cuentas por pagar enviada</t>
  </si>
  <si>
    <t xml:space="preserve">Se solicita evidencia que explica la extención de las cuentas por pagar según condiciones de los contratos - </t>
  </si>
  <si>
    <t>La acción de mejora se encuentra en termino; revisado el SharePoint de planes de mejoramiento el 15/04/2024, se identificó los siguientes soportes para verificar el reporte por parte del proceso: 
-. Correo electrónico de fecha 06/12/2023 con el cual se remite información de cuentas por pagar al proceso de gestión de comunicaciones y mercadeo.
-. Correo electrónico de fecha 14/03/2024 con el cual se remite a los jefes información de las cuentas por pagar pendientes de enero y febrero. 
-. Cuadro Excel de la información de las cuentas al 14/03/2024; al cual no se puede dar lectura. 
De acuerdo a lo anterior, no se evidencia comunicaciones remitidas en los meses de enero y febrero del 2024, con la cual dar cumplimiento explicito a l acción "Enviar mensualmente via correo electrónico la información con los saldos de las cuentas por pagar a todos los Jefes de área o responsables de proceso"
Por tanto, se solicita al proceso responsable allegar a la OCI los soportes pendientes de enero y febrero, así como gestionar las actividades mensuales correspondientes para el cumplimiento efectivo de la acción antes del vencimiento del plazo establecido, es decir, al 10/12/2024</t>
  </si>
  <si>
    <t>Se enviaron mensualmente correos a los supervisores de los contratos, adjuntando cuadro con detalle de las cuentas.</t>
  </si>
  <si>
    <t xml:space="preserve">La acción de mejora se encuentra en termino; revisada la carpeta compartida de planes de mejoramiento el 12/07/2024 se identificó lo siguiente: 
-. Correo electrónico del 22/04/2024 informando los saldos registrados por cuentas por pagar hasta la fecha de la comunicación. 
-. Correo electrónico del 17/05/2024 informando sobre 10 cuentas pendiente por pagar. 
-. Correo electrónico del 19/06/2024 informando los saldos registrados por cuentas por pagar hasta la fecha de comunicación. 
Al trimestre analizado, se han remitido 5 comunicaciones a los jefes de área informando los saldos de cuentas por pagar (que no han tenido movimiento por un periodo largo de tiempo); diciembre 2023, marzo, abril, mayo y junio del 2024. </t>
  </si>
  <si>
    <t xml:space="preserve">La acción de mejora se encuentra en termino; revisado el SharePoint de Planes de mejoramiento  el 15/10/2024 se identificó lo siguiente: 
-. Correo electrónico del 18/07/2024 informando los saldos registrados por cuentas por pagar hasta la fecha de la comunicación. 
-. Correo electrónico del 29/08/2024 informando sobre los saldos de las cuentas pendientes por pagar hasta la fecha de la comunicación. 
-. Correo electrónico del 11/09/2024 informando los saldos registrados por cuentas por pagar con corte a agosto del 2024.
Lo anterior, para revisión por parte de los supervisores y/u ordenadortes del gasto. 
Al trimestre analizado, se han remitido 8 comunicaciones a los jefes de área informando los saldos de cuentas por pagar (que no han tenido movimiento por un periodo largo de tiempo); diciembre 2023, marzo, abril, mayo, junio, julio, agosto y septiembre del 2024. </t>
  </si>
  <si>
    <t>Realizar mesas de trabajo semestrales para revisión y depuración de saldos de cuents por pagar</t>
  </si>
  <si>
    <t>mesas de trabajo cuentas por pagar</t>
  </si>
  <si>
    <t>Para el presente trimestre se realizó mesa de trabajo para monitorear la gestión de las cuentas por pagar, también se circulariza el estado de las cuentas por pagar por parte de la unidad fianciera y contable a las demás áreas, para informar y llevar control de estas partidas.</t>
  </si>
  <si>
    <t>La acción de mejora se encuentra en termino; revisado el SharePoint de planes de mejoramiento el 15/04/2024, se identificó los siguientes soportes para verificar el reporte por parte del proceso: 
-. Agenda de reunión del 15/03/2024 para revisión de cuentas por pagar. 
-. Acta de fecha 15/03/2024 de la reunión de revisión de cuentas por pagar. 
Por tanto, se solicita al proceso continur con la gestión de las actividades correspondientes para el cumplimiento efectivo de la acción antes del vencimiento del plazo establecido, es decir, al 10/12/2024</t>
  </si>
  <si>
    <t>Se realizó reunion con la jefe de dirección de operación de producto con el objetivo de depurar los promocionales, los cuales son la partida presupuestal con mayor saldo de las cuentas por pagar</t>
  </si>
  <si>
    <t xml:space="preserve">La acción de mejora se encuentra en termino; revisada la carpeta compartida de planes de mejoramiento el 12/07/2024 se identificó lo siguiente: 
-. Acta de fecha del 03/07/2024 para revisión de cuentas por pagar con el fin de verificar los saldos promocionales de la vigencia 2023; en la cual se relacionan saldos de 11 promocionales de la vigencia 2023 y 10 de la vigencia 2024. 
Se realizó el análisis y la gestión correspondiente para la liberación de los saldos pendientes por cada promocional. 
Se recomienda al proceso continuar con la gestión correspondiente, con el fin de depurar al 100% los saldos pendiente por cuentas por pagar de vigencias anteriores. 
</t>
  </si>
  <si>
    <t xml:space="preserve">La acción de mejora se encuentra en termino; revisado el SharePoint de Planes de mejoramiento el 15/10/2024 no se identificó reporte ni el cargue de soportes correspondiente donde se evidencie el avance y/o cumplimiento de la acción. 
No obstante, de conformidad con lo informado por la profesional de presupuesto el 10/10/2024 durante el III trimestre no se programó reuniones para verificar saldos por cuentas por pagar.
Se recomienda al proceso responsable adelantar las gestiones correspondientes antes de la fecha de vencimiento de la acción, es decir, al 10 de diciembre del 2024. </t>
  </si>
  <si>
    <t>3.4.2.1</t>
  </si>
  <si>
    <t>Hallazgo Administrativo con presunta incidencia disciplinaria al proceso precontractual del contrato 066 de 2021 licitación pública 01 de 2021 por la limitación de participación plural de proponentes</t>
  </si>
  <si>
    <t>Actualizar el Procedimiento PRO103418-1 incluyendo como política la documentación de la justificación y el  análisis de los requisitos habilitantes dentro del Análisis del sector.</t>
  </si>
  <si>
    <t>Procedimiento PRO103418-1 Actualizado</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</si>
  <si>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del procedimiento PRO103-418-1 con los requisitos solicitados, previo a la finalización del plazo establecido, es decir, antes del 30/06/2024. </t>
  </si>
  <si>
    <t>Se sugiere el cierre de la acción; revisada la carpeta compartida de planes de mejoramiento el 12/07/2024 se identificó: 
-. Procedimiento PRO103-418-1 Licitación Pública incluyendo la política de operación n°7 relacionadas con la documentación de la justificación y el  análisis de los requisitos habilitantes dentro del Análisis del sector.
-. Correo electrónico de fecha 28/06/2024 donde se incluye el procedimiento para socialización previa a aprobación por el Comité Institucional de Gestión y Desempeño en sesión del mismo día. 
-. Acta de Comité del 28/06/2024</t>
  </si>
  <si>
    <t>Criterios efectividad</t>
  </si>
  <si>
    <t>2. ¿Se ha materializado algún riesgo en relación con las acciones propuestas en el Plan de Mejora?</t>
  </si>
  <si>
    <t>TABLA RESUMEN ESTADO PLANES DE MEJORAMIENTO</t>
  </si>
  <si>
    <t>AUDITORÍA</t>
  </si>
  <si>
    <t>N° HALLAZGOS / OBSERVACIONES</t>
  </si>
  <si>
    <t>N° ACCIONES</t>
  </si>
  <si>
    <t xml:space="preserve">CERRADAS POR ENTE DE CONTROL </t>
  </si>
  <si>
    <t>PENDIENTE VALIDACIÓN POR ENTE DE CONTROL</t>
  </si>
  <si>
    <t>EN EJECUCIÓN</t>
  </si>
  <si>
    <t>INCUMPLIDAS</t>
  </si>
  <si>
    <t>Auditoría de Desempeño, vigencia 2022-COD 701</t>
  </si>
  <si>
    <t>Auditoría de Cumplimiento COD 67, PAD 2023</t>
  </si>
  <si>
    <t>Auditoría de Regularidad COD 69, PAD 2023</t>
  </si>
  <si>
    <t>TOTAL</t>
  </si>
  <si>
    <t xml:space="preserve">**Plan Auditoría ODS-2022: "No evaluada por el ente de control, teniendo en cuenta que la Secretaría Distrital de Planeación-SDP no tuvo en cuenta el plan de mejora formulado por la entidad; y, por lo tanto, no aparece en el reporte de Plan de mejoramiento del SIVICOF de la Contraloría de Bogotá.  ​
** La Contraloría de Bogotá en el marco de la Auditoría Financiera y de Gestión que adelanta actualmente, solicitará para verificación los soportes de cumplimiento de: 1) las 4 acciones de mejora de la Auditoría de Cumplimiento COD 67 y: 2) de las 10 acciones que se cumplían a febrero del 2024 de la Auditoría de Regularidad COD 69-PAD 2023 </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</si>
  <si>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</si>
  <si>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</si>
  <si>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</si>
  <si>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</si>
  <si>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</si>
  <si>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</si>
  <si>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</si>
  <si>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</si>
  <si>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</si>
  <si>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</si>
  <si>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</si>
  <si>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</si>
  <si>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</si>
  <si>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</si>
  <si>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</si>
  <si>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</si>
  <si>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</si>
  <si>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</si>
  <si>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</si>
  <si>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</si>
  <si>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3.Evidencias o soportes ejecución acción de mejora</t>
  </si>
  <si>
    <t>3. 50% avance en ejecución de la meta</t>
  </si>
  <si>
    <t>4.Evidencias o soportes ejecución acción de mejora</t>
  </si>
  <si>
    <t>4. 75% avance en ejecución de la meta</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</si>
  <si>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</si>
  <si>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</si>
  <si>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</si>
  <si>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</si>
  <si>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</si>
  <si>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</si>
  <si>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</si>
  <si>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</si>
  <si>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</si>
  <si>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</si>
  <si>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</si>
  <si>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</si>
  <si>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</si>
  <si>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</si>
  <si>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</si>
  <si>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</si>
  <si>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</si>
  <si>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</si>
  <si>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</si>
  <si>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</si>
  <si>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</si>
  <si>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</si>
  <si>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</si>
  <si>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</si>
  <si>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</si>
  <si>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</si>
  <si>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</si>
  <si>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</si>
  <si>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</si>
  <si>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</si>
  <si>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</si>
  <si>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</si>
  <si>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</si>
  <si>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</si>
  <si>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</si>
  <si>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</si>
  <si>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</si>
  <si>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</si>
  <si>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</si>
  <si>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</si>
  <si>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</si>
  <si>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</si>
  <si>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</si>
  <si>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</si>
  <si>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</si>
  <si>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</si>
  <si>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</si>
  <si>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</si>
  <si>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</si>
  <si>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</si>
  <si>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</si>
  <si>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</si>
  <si>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</si>
  <si>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</si>
  <si>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</si>
  <si>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</si>
  <si>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</si>
  <si>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</si>
  <si>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</si>
  <si>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</si>
  <si>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</si>
  <si>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</si>
  <si>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</si>
  <si>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</si>
  <si>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</si>
  <si>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</si>
  <si>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</si>
  <si>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</si>
  <si>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</si>
  <si>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</si>
  <si>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</si>
  <si>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</si>
  <si>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</si>
  <si>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</si>
  <si>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</si>
  <si>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</si>
  <si>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</si>
  <si>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</si>
  <si>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</si>
  <si>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</si>
  <si>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</si>
  <si>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</si>
  <si>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</si>
  <si>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</si>
  <si>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</si>
  <si>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</si>
  <si>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</si>
  <si>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</si>
  <si>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</si>
  <si>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</si>
  <si>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</si>
  <si>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</si>
  <si>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</si>
  <si>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</si>
  <si>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</si>
  <si>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</si>
  <si>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</si>
  <si>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</si>
  <si>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</si>
  <si>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</si>
  <si>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</si>
  <si>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</si>
  <si>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</si>
  <si>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</si>
  <si>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</si>
  <si>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</si>
  <si>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</si>
  <si>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</si>
  <si>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</si>
  <si>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r>
      <rPr>
        <b/>
        <sz val="10"/>
        <color theme="1"/>
        <rFont val="Arial Narrow"/>
        <family val="2"/>
      </rPr>
      <t>ALERTA DE POSIBLE INCUMPLIMIENTO</t>
    </r>
    <r>
      <rPr>
        <sz val="10"/>
        <color theme="1"/>
        <rFont val="Arial Narrow"/>
        <family val="2"/>
      </rPr>
      <t xml:space="preserve">; si bien la acción de mejora se encuentra en termino, revisado el SharePoint de Planes de mejoramiento el 15/10/2024 no se identificó reporte ni el cargue de soportes correspondiente donde se evidencie el avance y/o cumplimiento de la acción. 
Se recomienda al proceso responsable adelantar las gestiones correspondientes antes de la fecha de vencimiento de la acción, es decir, al 30 de noviembre del 2024. </t>
    </r>
  </si>
  <si>
    <t>La acción de mejora se encuentra en termino; revisado el SharePoint de Planes de mejoramiento el 15/10/2024 se identificó: 
-. Memorando n° 3-2024-1540 del 04/09/2024 con el cual la Unidad Financiera da respuesta a la solicitud de la Oficina de Control Disciplinario Interno, respecto del estado del crédito vigente de 1 de los exfuncionarios de la entidad. 
-. Memorando n°: 3-2024-1730 del 07/10/2024 con el cual la Unidad Financiera remitó información a la Ofiicna Jurídica respecto del estado de los creditos de los 2 exfuncionarios de la entidad. 
Si bien a la fecha, se han remitido 5 comunicaciones, se recomienda al proceso  remitir oportunamente los informes a la Secretaría General y a la Oficina Jurídica de conformidad con la periodicidad establecida (bimestral)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</si>
</sst>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mm/yyyy;@"/>
    <numFmt numFmtId="166" formatCode="dd/mm/yyyy;@"/>
  </numFmts>
  <fonts count="63">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sz val="11"/>
      <color rgb="FFFF0000"/>
      <name val="Arial Narrow"/>
      <family val="2"/>
    </font>
    <font>
      <b/>
      <sz val="11"/>
      <name val="Arial Narrow"/>
      <family val="2"/>
    </font>
    <font>
      <sz val="11"/>
      <name val="Arial Narrow"/>
      <family val="2"/>
    </font>
    <font>
      <sz val="9"/>
      <color theme="1"/>
      <name val="Arial Narrow"/>
      <family val="2"/>
    </font>
    <font>
      <b/>
      <sz val="9"/>
      <color theme="1"/>
      <name val="Arial Narrow"/>
      <family val="2"/>
    </font>
    <font>
      <sz val="9"/>
      <color indexed="8"/>
      <name val="Arial Narrow"/>
      <family val="2"/>
    </font>
    <font>
      <sz val="10"/>
      <color rgb="FF000000"/>
      <name val="Arial Narrow"/>
      <family val="2"/>
    </font>
    <font>
      <sz val="10"/>
      <name val="Arial Narrow"/>
      <family val="2"/>
    </font>
    <font>
      <sz val="10"/>
      <color rgb="FFFF0000"/>
      <name val="Arial Narrow"/>
      <family val="2"/>
    </font>
    <font>
      <i/>
      <sz val="10"/>
      <color rgb="FF000000"/>
      <name val="Arial Narrow"/>
      <family val="2"/>
    </font>
    <font>
      <b/>
      <sz val="10"/>
      <color rgb="FF000000"/>
      <name val="Arial Narrow"/>
      <family val="2"/>
    </font>
    <font>
      <sz val="11"/>
      <color rgb="FF000000"/>
      <name val="Calibri"/>
      <family val="2"/>
    </font>
    <font>
      <b/>
      <sz val="10"/>
      <name val="Arial Narrow"/>
      <family val="2"/>
    </font>
    <font>
      <b/>
      <sz val="7"/>
      <color rgb="FF000000"/>
      <name val="Arial Narrow"/>
      <family val="2"/>
    </font>
    <font>
      <b/>
      <sz val="6"/>
      <color rgb="FF000000"/>
      <name val="Arial Narrow"/>
      <family val="2"/>
    </font>
    <font>
      <sz val="18"/>
      <name val="Arial Narrow"/>
      <family val="2"/>
    </font>
    <font>
      <sz val="11"/>
      <color rgb="FF000000"/>
      <name val="Arial Narrow"/>
      <family val="2"/>
    </font>
    <font>
      <b/>
      <sz val="13"/>
      <name val="Arial Narrow"/>
      <family val="2"/>
    </font>
    <font>
      <b/>
      <sz val="13"/>
      <color rgb="FF000000"/>
      <name val="Arial Narrow"/>
      <family val="2"/>
    </font>
    <font>
      <sz val="13"/>
      <name val="Arial Narrow"/>
      <family val="2"/>
    </font>
    <font>
      <sz val="10"/>
      <color theme="0"/>
      <name val="Arial Narrow"/>
      <family val="2"/>
    </font>
    <font>
      <sz val="10"/>
      <color rgb="FF000000"/>
      <name val="Arial Narrow"/>
      <family val="2"/>
    </font>
    <font>
      <sz val="10"/>
      <name val="Aptos Estrechos"/>
    </font>
    <font>
      <u/>
      <sz val="11"/>
      <color theme="10"/>
      <name val="Arial Narrow"/>
      <family val="2"/>
    </font>
  </fonts>
  <fills count="24">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rgb="FF5B9BD5"/>
        <bgColor indexed="64"/>
      </patternFill>
    </fill>
    <fill>
      <patternFill patternType="solid">
        <fgColor rgb="FFD2DEEF"/>
        <bgColor indexed="64"/>
      </patternFill>
    </fill>
    <fill>
      <patternFill patternType="solid">
        <fgColor rgb="FF0070C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33">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8" borderId="1" xfId="0" applyFont="1" applyFill="1" applyBorder="1" applyAlignment="1" applyProtection="1">
      <alignment horizontal="center" vertical="center" wrapText="1"/>
      <protection locked="0"/>
    </xf>
    <xf numFmtId="0" fontId="28" fillId="9" borderId="1" xfId="0" applyFont="1" applyFill="1" applyBorder="1" applyAlignment="1" applyProtection="1">
      <alignment horizontal="center" vertical="center" wrapText="1"/>
      <protection locked="0"/>
    </xf>
    <xf numFmtId="0" fontId="28" fillId="10"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1" xfId="0" applyFont="1" applyBorder="1"/>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14" fontId="36" fillId="0" borderId="16" xfId="0" applyNumberFormat="1" applyFont="1" applyBorder="1" applyAlignment="1">
      <alignment horizontal="center" vertical="center"/>
    </xf>
    <xf numFmtId="14" fontId="15" fillId="0" borderId="1" xfId="0" applyNumberFormat="1" applyFont="1" applyBorder="1" applyAlignment="1">
      <alignment horizontal="center" vertical="center" wrapText="1"/>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41" fillId="0" borderId="1" xfId="0" applyFont="1" applyBorder="1" applyAlignment="1" applyProtection="1">
      <alignment horizontal="justify" vertical="center" wrapText="1"/>
      <protection locked="0"/>
    </xf>
    <xf numFmtId="0" fontId="40" fillId="0" borderId="1" xfId="0" applyFont="1" applyBorder="1" applyAlignment="1" applyProtection="1">
      <alignment vertical="center" wrapText="1"/>
      <protection locked="0"/>
    </xf>
    <xf numFmtId="0" fontId="41" fillId="0" borderId="1" xfId="0" applyFont="1" applyBorder="1" applyAlignment="1" applyProtection="1">
      <alignment horizontal="justify" vertical="top" wrapText="1"/>
      <protection locked="0"/>
    </xf>
    <xf numFmtId="0" fontId="42"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2" fillId="0" borderId="1" xfId="0" applyFont="1" applyBorder="1" applyAlignment="1">
      <alignment horizontal="center" vertical="center"/>
    </xf>
    <xf numFmtId="0" fontId="44" fillId="0" borderId="1" xfId="0" applyFont="1" applyBorder="1" applyAlignment="1">
      <alignment horizontal="left" vertical="center" wrapText="1"/>
    </xf>
    <xf numFmtId="0" fontId="44" fillId="0" borderId="1" xfId="0" applyFont="1" applyBorder="1" applyAlignment="1">
      <alignment horizontal="left" vertical="top" wrapText="1"/>
    </xf>
    <xf numFmtId="0" fontId="44" fillId="0" borderId="1" xfId="0" applyFont="1" applyBorder="1" applyAlignment="1">
      <alignment horizontal="center" vertical="center" wrapText="1"/>
    </xf>
    <xf numFmtId="9" fontId="42" fillId="0" borderId="1" xfId="1" applyFont="1" applyFill="1" applyBorder="1" applyAlignment="1" applyProtection="1">
      <alignment horizontal="center" vertical="center"/>
      <protection locked="0"/>
    </xf>
    <xf numFmtId="165" fontId="42" fillId="16" borderId="1" xfId="0" applyNumberFormat="1" applyFont="1" applyFill="1" applyBorder="1" applyAlignment="1">
      <alignment horizontal="center" vertical="center"/>
    </xf>
    <xf numFmtId="165" fontId="42" fillId="18" borderId="1" xfId="0" applyNumberFormat="1" applyFont="1" applyFill="1" applyBorder="1" applyAlignment="1">
      <alignment horizontal="center" vertical="center"/>
    </xf>
    <xf numFmtId="14" fontId="29" fillId="0" borderId="5" xfId="0" applyNumberFormat="1" applyFont="1" applyBorder="1" applyAlignment="1">
      <alignment horizontal="center" vertical="center"/>
    </xf>
    <xf numFmtId="0" fontId="45" fillId="0" borderId="21" xfId="0" applyFont="1" applyBorder="1" applyAlignment="1">
      <alignment vertical="center" wrapText="1"/>
    </xf>
    <xf numFmtId="0" fontId="42" fillId="0" borderId="22" xfId="0" applyFont="1" applyBorder="1" applyAlignment="1">
      <alignment horizontal="center" vertical="center"/>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2" fillId="0" borderId="1" xfId="0" applyFont="1" applyBorder="1" applyAlignment="1">
      <alignment horizontal="left" vertical="top" wrapText="1"/>
    </xf>
    <xf numFmtId="0" fontId="46" fillId="4" borderId="1" xfId="0" applyFont="1" applyFill="1" applyBorder="1" applyAlignment="1" applyProtection="1">
      <alignment horizontal="center" vertical="center"/>
      <protection locked="0"/>
    </xf>
    <xf numFmtId="14" fontId="29" fillId="0" borderId="1" xfId="0" applyNumberFormat="1" applyFont="1" applyBorder="1" applyAlignment="1">
      <alignment horizontal="center" vertical="center"/>
    </xf>
    <xf numFmtId="0" fontId="29" fillId="0" borderId="1" xfId="0" applyFont="1" applyBorder="1" applyAlignment="1">
      <alignment horizontal="left" vertical="top" wrapText="1"/>
    </xf>
    <xf numFmtId="0" fontId="29" fillId="0" borderId="1" xfId="0" applyFont="1" applyBorder="1" applyAlignment="1" applyProtection="1">
      <alignment horizontal="left" vertical="center" wrapText="1"/>
      <protection locked="0"/>
    </xf>
    <xf numFmtId="0" fontId="29" fillId="0" borderId="1" xfId="0" applyFont="1" applyBorder="1" applyAlignment="1" applyProtection="1">
      <alignment horizontal="center" vertical="center" wrapText="1"/>
      <protection locked="0"/>
    </xf>
    <xf numFmtId="166" fontId="42" fillId="0" borderId="1" xfId="0" applyNumberFormat="1" applyFont="1" applyBorder="1" applyAlignment="1">
      <alignment horizontal="center" vertical="center"/>
    </xf>
    <xf numFmtId="166" fontId="42" fillId="18" borderId="1" xfId="0" applyNumberFormat="1" applyFont="1" applyFill="1" applyBorder="1" applyAlignment="1">
      <alignment horizontal="center" vertical="center"/>
    </xf>
    <xf numFmtId="0" fontId="45" fillId="0" borderId="3" xfId="0" applyFont="1" applyBorder="1" applyAlignment="1">
      <alignment vertical="center" wrapText="1"/>
    </xf>
    <xf numFmtId="0" fontId="29" fillId="0" borderId="1" xfId="0" applyFont="1" applyBorder="1" applyAlignment="1">
      <alignment horizontal="center" vertical="center"/>
    </xf>
    <xf numFmtId="0" fontId="29" fillId="0" borderId="1" xfId="0" applyFont="1" applyBorder="1" applyAlignment="1">
      <alignment horizontal="left" vertical="center" wrapText="1"/>
    </xf>
    <xf numFmtId="0" fontId="45" fillId="0" borderId="4" xfId="0" applyFont="1" applyBorder="1" applyAlignment="1">
      <alignment vertical="center" wrapText="1"/>
    </xf>
    <xf numFmtId="165" fontId="42" fillId="0" borderId="1" xfId="0" applyNumberFormat="1" applyFont="1" applyBorder="1" applyAlignment="1">
      <alignment horizontal="center" vertical="center"/>
    </xf>
    <xf numFmtId="166" fontId="42" fillId="15" borderId="1" xfId="0" applyNumberFormat="1" applyFont="1" applyFill="1" applyBorder="1" applyAlignment="1">
      <alignment horizontal="center" vertical="center"/>
    </xf>
    <xf numFmtId="14" fontId="29" fillId="0" borderId="5" xfId="0" applyNumberFormat="1" applyFont="1" applyBorder="1" applyAlignment="1" applyProtection="1">
      <alignment horizontal="center" vertical="center" wrapText="1"/>
      <protection locked="0"/>
    </xf>
    <xf numFmtId="0" fontId="29" fillId="0" borderId="23" xfId="0" applyFont="1" applyBorder="1" applyAlignment="1">
      <alignment horizontal="center" vertical="center"/>
    </xf>
    <xf numFmtId="0" fontId="29" fillId="0" borderId="1" xfId="0" applyFont="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wrapText="1"/>
    </xf>
    <xf numFmtId="0" fontId="45" fillId="0" borderId="1" xfId="0" applyFont="1" applyBorder="1" applyAlignment="1">
      <alignment vertical="center" wrapText="1"/>
    </xf>
    <xf numFmtId="0" fontId="29" fillId="16" borderId="1" xfId="0" applyFont="1" applyFill="1" applyBorder="1" applyAlignment="1" applyProtection="1">
      <alignment horizontal="center" vertical="center" wrapText="1"/>
      <protection locked="0"/>
    </xf>
    <xf numFmtId="0" fontId="47" fillId="10" borderId="1" xfId="0" applyFont="1" applyFill="1" applyBorder="1" applyAlignment="1" applyProtection="1">
      <alignment horizontal="center" vertical="center"/>
      <protection locked="0"/>
    </xf>
    <xf numFmtId="0" fontId="45" fillId="0" borderId="1" xfId="0" applyFont="1" applyBorder="1" applyAlignment="1" applyProtection="1">
      <alignment horizontal="center" vertical="center" wrapText="1"/>
      <protection locked="0"/>
    </xf>
    <xf numFmtId="0" fontId="29" fillId="0" borderId="21" xfId="0" applyFont="1" applyBorder="1" applyAlignment="1">
      <alignment horizontal="center" vertical="center" wrapText="1"/>
    </xf>
    <xf numFmtId="0" fontId="29" fillId="0" borderId="21" xfId="0" applyFont="1" applyBorder="1" applyAlignment="1">
      <alignment vertical="center" wrapText="1"/>
    </xf>
    <xf numFmtId="0" fontId="45" fillId="0" borderId="0" xfId="0" applyFont="1" applyAlignment="1">
      <alignment vertical="center" wrapText="1"/>
    </xf>
    <xf numFmtId="0" fontId="29" fillId="0" borderId="23" xfId="0" applyFont="1" applyBorder="1" applyAlignment="1">
      <alignment horizontal="center" vertical="center" wrapText="1"/>
    </xf>
    <xf numFmtId="0" fontId="29" fillId="0" borderId="21" xfId="0" applyFont="1" applyBorder="1" applyAlignment="1">
      <alignment horizontal="left" vertical="center" wrapText="1"/>
    </xf>
    <xf numFmtId="0" fontId="45" fillId="14" borderId="1" xfId="0" applyFont="1" applyFill="1" applyBorder="1" applyAlignment="1">
      <alignment vertical="center" wrapText="1"/>
    </xf>
    <xf numFmtId="0" fontId="11" fillId="0" borderId="21" xfId="0" applyFont="1" applyBorder="1" applyAlignment="1">
      <alignment horizontal="left" vertical="center" wrapText="1"/>
    </xf>
    <xf numFmtId="0" fontId="50" fillId="0" borderId="21" xfId="0" applyFont="1" applyBorder="1" applyAlignment="1">
      <alignment horizontal="left" vertical="center" wrapText="1"/>
    </xf>
    <xf numFmtId="0" fontId="51" fillId="17" borderId="2" xfId="0" applyFont="1" applyFill="1" applyBorder="1" applyAlignment="1" applyProtection="1">
      <alignment horizontal="center" vertical="center" wrapText="1"/>
      <protection locked="0"/>
    </xf>
    <xf numFmtId="0" fontId="51" fillId="17" borderId="1" xfId="0" applyFont="1" applyFill="1" applyBorder="1" applyAlignment="1" applyProtection="1">
      <alignment horizontal="center" vertical="center" wrapText="1"/>
      <protection locked="0"/>
    </xf>
    <xf numFmtId="0" fontId="46" fillId="4" borderId="5" xfId="0" applyFont="1" applyFill="1" applyBorder="1" applyAlignment="1" applyProtection="1">
      <alignment horizontal="center" vertical="center"/>
      <protection locked="0"/>
    </xf>
    <xf numFmtId="0" fontId="46" fillId="0" borderId="5" xfId="0" applyFont="1" applyBorder="1" applyAlignment="1" applyProtection="1">
      <alignment horizontal="center" vertical="center"/>
      <protection locked="0"/>
    </xf>
    <xf numFmtId="9" fontId="34" fillId="0" borderId="1" xfId="1" applyFont="1" applyFill="1" applyBorder="1" applyAlignment="1">
      <alignment horizontal="center" vertical="center"/>
    </xf>
    <xf numFmtId="0" fontId="54" fillId="21" borderId="27" xfId="0" applyFont="1" applyFill="1" applyBorder="1" applyAlignment="1">
      <alignment vertical="center" wrapText="1"/>
    </xf>
    <xf numFmtId="0" fontId="54" fillId="21" borderId="28" xfId="0" applyFont="1" applyFill="1" applyBorder="1" applyAlignment="1">
      <alignment vertical="center" wrapText="1"/>
    </xf>
    <xf numFmtId="0" fontId="53" fillId="20" borderId="31" xfId="0" applyFont="1" applyFill="1" applyBorder="1" applyAlignment="1">
      <alignment horizontal="center" vertical="center" wrapText="1" readingOrder="1"/>
    </xf>
    <xf numFmtId="0" fontId="53" fillId="19" borderId="31" xfId="0" applyFont="1" applyFill="1" applyBorder="1" applyAlignment="1">
      <alignment horizontal="center" vertical="center" wrapText="1" readingOrder="1"/>
    </xf>
    <xf numFmtId="0" fontId="53" fillId="16" borderId="32" xfId="0" applyFont="1" applyFill="1" applyBorder="1" applyAlignment="1">
      <alignment horizontal="center" vertical="center" wrapText="1" readingOrder="1"/>
    </xf>
    <xf numFmtId="0" fontId="53" fillId="15" borderId="31" xfId="0" applyFont="1" applyFill="1" applyBorder="1" applyAlignment="1">
      <alignment horizontal="center" vertical="center" wrapText="1" readingOrder="1"/>
    </xf>
    <xf numFmtId="0" fontId="55" fillId="22" borderId="33" xfId="0" applyFont="1" applyFill="1" applyBorder="1" applyAlignment="1">
      <alignment horizontal="justify" vertical="center" wrapText="1" readingOrder="1"/>
    </xf>
    <xf numFmtId="0" fontId="55" fillId="22" borderId="33" xfId="0" applyFont="1" applyFill="1" applyBorder="1" applyAlignment="1">
      <alignment horizontal="center" vertical="center" wrapText="1" readingOrder="1"/>
    </xf>
    <xf numFmtId="0" fontId="34" fillId="22" borderId="33" xfId="0" applyFont="1" applyFill="1" applyBorder="1" applyAlignment="1">
      <alignment horizontal="center" vertical="center" wrapText="1" readingOrder="1"/>
    </xf>
    <xf numFmtId="0" fontId="41" fillId="22" borderId="33" xfId="0" applyFont="1" applyFill="1" applyBorder="1" applyAlignment="1">
      <alignment horizontal="center" vertical="center" wrapText="1" readingOrder="1"/>
    </xf>
    <xf numFmtId="0" fontId="39" fillId="22" borderId="33" xfId="0" applyFont="1" applyFill="1" applyBorder="1" applyAlignment="1">
      <alignment horizontal="center" vertical="center" wrapText="1" readingOrder="1"/>
    </xf>
    <xf numFmtId="0" fontId="56" fillId="23" borderId="33" xfId="0" applyFont="1" applyFill="1" applyBorder="1" applyAlignment="1">
      <alignment vertical="center" wrapText="1"/>
    </xf>
    <xf numFmtId="0" fontId="57" fillId="23" borderId="33" xfId="0" applyFont="1" applyFill="1" applyBorder="1" applyAlignment="1">
      <alignment horizontal="center" vertical="center" wrapText="1" readingOrder="1"/>
    </xf>
    <xf numFmtId="0" fontId="58" fillId="22" borderId="33" xfId="0" applyFont="1" applyFill="1" applyBorder="1" applyAlignment="1">
      <alignment vertical="center" wrapText="1"/>
    </xf>
    <xf numFmtId="0" fontId="58" fillId="22" borderId="33" xfId="0" applyFont="1" applyFill="1" applyBorder="1" applyAlignment="1">
      <alignment horizontal="center" vertical="center" wrapText="1"/>
    </xf>
    <xf numFmtId="10" fontId="57" fillId="22" borderId="33" xfId="0" applyNumberFormat="1" applyFont="1" applyFill="1" applyBorder="1" applyAlignment="1">
      <alignment horizontal="center" wrapText="1" readingOrder="1"/>
    </xf>
    <xf numFmtId="0" fontId="59" fillId="0" borderId="0" xfId="0" applyFont="1" applyAlignment="1" applyProtection="1">
      <alignment horizontal="center" vertical="center"/>
      <protection locked="0"/>
    </xf>
    <xf numFmtId="14" fontId="2" fillId="0" borderId="1" xfId="0" applyNumberFormat="1" applyFont="1" applyBorder="1" applyAlignment="1">
      <alignment horizontal="center" vertical="center" wrapText="1"/>
    </xf>
    <xf numFmtId="0" fontId="46" fillId="0" borderId="1" xfId="0" applyFont="1" applyBorder="1" applyAlignment="1" applyProtection="1">
      <alignment horizontal="center" vertical="center"/>
      <protection locked="0"/>
    </xf>
    <xf numFmtId="0" fontId="60" fillId="0" borderId="1" xfId="0" applyFont="1" applyBorder="1" applyAlignment="1">
      <alignment vertical="center" wrapText="1"/>
    </xf>
    <xf numFmtId="0" fontId="51" fillId="0" borderId="1" xfId="0" applyFont="1" applyBorder="1" applyAlignment="1">
      <alignment vertical="center" wrapText="1"/>
    </xf>
    <xf numFmtId="0" fontId="29" fillId="16" borderId="1" xfId="0" applyFont="1" applyFill="1" applyBorder="1" applyAlignment="1">
      <alignment vertical="center" wrapText="1"/>
    </xf>
    <xf numFmtId="0" fontId="61" fillId="0" borderId="1" xfId="0" applyFont="1" applyBorder="1" applyAlignment="1" applyProtection="1">
      <alignment horizontal="center" vertical="center"/>
      <protection locked="0"/>
    </xf>
    <xf numFmtId="0" fontId="62" fillId="0" borderId="1" xfId="10" applyFont="1" applyBorder="1" applyAlignment="1" applyProtection="1">
      <alignment horizontal="center" vertical="center" wrapText="1"/>
      <protection locked="0"/>
    </xf>
    <xf numFmtId="0" fontId="34" fillId="0" borderId="20" xfId="0" applyFont="1" applyBorder="1" applyAlignment="1" applyProtection="1">
      <alignment horizontal="left" vertical="center" wrapText="1"/>
      <protection locked="0"/>
    </xf>
    <xf numFmtId="0" fontId="34" fillId="0" borderId="0" xfId="0" applyFont="1" applyAlignment="1">
      <alignment horizontal="left" vertical="center"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32" fillId="0" borderId="0" xfId="0" applyFont="1" applyAlignment="1">
      <alignment horizontal="left" vertical="top" wrapText="1"/>
    </xf>
    <xf numFmtId="0" fontId="33" fillId="0" borderId="0" xfId="0" applyFont="1" applyAlignment="1">
      <alignment horizontal="left" vertical="top" wrapText="1"/>
    </xf>
    <xf numFmtId="0" fontId="40" fillId="0" borderId="0" xfId="0" applyFont="1" applyAlignment="1">
      <alignment horizontal="center"/>
    </xf>
    <xf numFmtId="0" fontId="35" fillId="0" borderId="0" xfId="0" applyFont="1" applyAlignment="1">
      <alignment horizontal="center"/>
    </xf>
    <xf numFmtId="0" fontId="34" fillId="0" borderId="0" xfId="0" applyFont="1" applyAlignment="1">
      <alignment horizontal="justify" wrapText="1"/>
    </xf>
    <xf numFmtId="0" fontId="28" fillId="0" borderId="1" xfId="0" applyFont="1" applyBorder="1" applyAlignment="1" applyProtection="1">
      <alignment horizontal="center" vertical="center" wrapText="1"/>
      <protection locked="0"/>
    </xf>
    <xf numFmtId="0" fontId="51" fillId="7" borderId="10" xfId="0" applyFont="1" applyFill="1" applyBorder="1" applyAlignment="1" applyProtection="1">
      <alignment horizontal="center" vertical="center"/>
      <protection locked="0"/>
    </xf>
    <xf numFmtId="0" fontId="51" fillId="7" borderId="0" xfId="0" applyFont="1" applyFill="1" applyAlignment="1" applyProtection="1">
      <alignment horizontal="center" vertical="center"/>
      <protection locked="0"/>
    </xf>
    <xf numFmtId="0" fontId="51" fillId="7" borderId="11" xfId="0" applyFont="1" applyFill="1" applyBorder="1" applyAlignment="1" applyProtection="1">
      <alignment horizontal="center" vertical="center"/>
      <protection locked="0"/>
    </xf>
    <xf numFmtId="0" fontId="51"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5" borderId="1"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11" borderId="1" xfId="0" applyFont="1" applyFill="1" applyBorder="1" applyAlignment="1" applyProtection="1">
      <alignment horizontal="center" vertical="center"/>
      <protection locked="0"/>
    </xf>
    <xf numFmtId="0" fontId="52" fillId="21" borderId="24" xfId="0" applyFont="1" applyFill="1" applyBorder="1" applyAlignment="1">
      <alignment horizontal="center" vertical="center" wrapText="1" readingOrder="1"/>
    </xf>
    <xf numFmtId="0" fontId="52" fillId="21" borderId="29" xfId="0" applyFont="1" applyFill="1" applyBorder="1" applyAlignment="1">
      <alignment horizontal="center" vertical="center" wrapText="1" readingOrder="1"/>
    </xf>
    <xf numFmtId="0" fontId="53" fillId="21" borderId="25" xfId="0" applyFont="1" applyFill="1" applyBorder="1" applyAlignment="1">
      <alignment horizontal="center" vertical="center" wrapText="1" readingOrder="1"/>
    </xf>
    <xf numFmtId="0" fontId="53" fillId="21" borderId="30" xfId="0" applyFont="1" applyFill="1" applyBorder="1" applyAlignment="1">
      <alignment horizontal="center" vertical="center" wrapText="1" readingOrder="1"/>
    </xf>
    <xf numFmtId="0" fontId="53" fillId="21" borderId="26" xfId="0" applyFont="1" applyFill="1" applyBorder="1" applyAlignment="1">
      <alignment horizontal="center" vertical="center" wrapText="1" readingOrder="1"/>
    </xf>
    <xf numFmtId="0" fontId="53" fillId="21" borderId="0" xfId="0" applyFont="1" applyFill="1" applyAlignment="1">
      <alignment horizontal="center" vertical="center" wrapText="1" readingOrder="1"/>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55" fillId="0" borderId="0" xfId="0" applyFont="1" applyAlignment="1">
      <alignment horizontal="left" vertical="center" wrapText="1" readingOrder="1"/>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166">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7C8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theme="7" tint="0.79998168889431442"/>
        </patternFill>
      </fill>
    </dxf>
    <dxf>
      <fill>
        <patternFill>
          <bgColor theme="7" tint="0.79998168889431442"/>
        </patternFill>
      </fill>
    </dxf>
    <dxf>
      <fill>
        <patternFill>
          <bgColor rgb="FFFF33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00B05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5050"/>
        </patternFill>
      </fill>
    </dxf>
    <dxf>
      <fill>
        <patternFill>
          <bgColor rgb="FFFF6600"/>
        </patternFill>
      </fill>
    </dxf>
    <dxf>
      <fill>
        <patternFill>
          <bgColor rgb="FF00B050"/>
        </patternFill>
      </fill>
    </dxf>
    <dxf>
      <fill>
        <patternFill>
          <bgColor rgb="FFFF6600"/>
        </patternFill>
      </fill>
    </dxf>
    <dxf>
      <fill>
        <patternFill>
          <bgColor rgb="FFFF505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FF5050"/>
        </patternFill>
      </fill>
    </dxf>
    <dxf>
      <fill>
        <patternFill>
          <bgColor rgb="FFFF6600"/>
        </patternFill>
      </fill>
    </dxf>
    <dxf>
      <fill>
        <patternFill>
          <bgColor rgb="FFFF7C80"/>
        </patternFill>
      </fill>
    </dxf>
    <dxf>
      <fill>
        <patternFill>
          <bgColor rgb="FFFF6600"/>
        </patternFill>
      </fill>
    </dxf>
    <dxf>
      <fill>
        <patternFill>
          <bgColor rgb="FFFF505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66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fgColor auto="1"/>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fgColor auto="1"/>
          <bgColor rgb="FFFFFF00"/>
        </patternFill>
      </fill>
    </dxf>
    <dxf>
      <fill>
        <patternFill>
          <bgColor rgb="FFFF7C80"/>
        </patternFill>
      </fill>
    </dxf>
    <dxf>
      <fill>
        <patternFill>
          <bgColor rgb="FFFFFF00"/>
        </patternFill>
      </fill>
    </dxf>
    <dxf>
      <fill>
        <patternFill>
          <bgColor rgb="FFFF0000"/>
        </patternFill>
      </fill>
    </dxf>
    <dxf>
      <fill>
        <patternFill>
          <bgColor rgb="FF92D05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7419975" y="18173700"/>
          <a:ext cx="333375" cy="142875"/>
        </a:xfrm>
        <a:prstGeom prst="rect">
          <a:avLst/>
        </a:prstGeom>
        <a:solidFill>
          <a:srgbClr val="FF7C8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110" y="23929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loteriadebogota.com/wp-content/uploads/Informe-Auditoria-Financiera-y-de-Gestion-COD-76-PAD-2024-04-10-2024.pdf" TargetMode="External"/><Relationship Id="rId7" Type="http://schemas.openxmlformats.org/officeDocument/2006/relationships/hyperlink" Target="https://loteriadebogota.com/wp-content/uploads/Informe-Auditoria-Financiera-y-de-Gestion-COD-76-PAD-2024-04-10-2024.pdf" TargetMode="External"/><Relationship Id="rId2" Type="http://schemas.openxmlformats.org/officeDocument/2006/relationships/hyperlink" Target="https://loteriadebogota.com/wp-content/uploads/Informe-Auditoria-Financiera-y-de-Gestion-COD-76-PAD-2024-04-10-2024.pdf" TargetMode="External"/><Relationship Id="rId1" Type="http://schemas.openxmlformats.org/officeDocument/2006/relationships/hyperlink" Target="https://loteriadebogota.com/wp-content/uploads/Informe-Auditoria-Financiera-y-de-Gestion-COD-76-PAD-2024-04-10-2024.pdf" TargetMode="External"/><Relationship Id="rId6" Type="http://schemas.openxmlformats.org/officeDocument/2006/relationships/hyperlink" Target="https://loteriadebogota.com/wp-content/uploads/Informe-Auditoria-Financiera-y-de-Gestion-COD-76-PAD-2024-04-10-2024.pdf" TargetMode="External"/><Relationship Id="rId5" Type="http://schemas.openxmlformats.org/officeDocument/2006/relationships/hyperlink" Target="https://loteriadebogota.com/wp-content/uploads/Informe-Auditoria-Financiera-y-de-Gestion-COD-76-PAD-2024-04-10-2024.pdf" TargetMode="External"/><Relationship Id="rId4" Type="http://schemas.openxmlformats.org/officeDocument/2006/relationships/hyperlink" Target="https://loteriadebogota.com/wp-content/uploads/Informe-Auditoria-Financiera-y-de-Gestion-COD-76-PAD-2024-04-10-2024.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9"/>
  <sheetViews>
    <sheetView showGridLines="0" topLeftCell="A55" workbookViewId="0">
      <selection activeCell="D55" sqref="D55"/>
    </sheetView>
  </sheetViews>
  <sheetFormatPr baseColWidth="10" defaultColWidth="11.42578125" defaultRowHeight="15.7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row r="2" spans="2:12" ht="24.6" customHeight="1">
      <c r="B2" s="172"/>
      <c r="C2" s="264" t="s">
        <v>0</v>
      </c>
      <c r="D2" s="264"/>
      <c r="E2" s="174" t="s">
        <v>1</v>
      </c>
    </row>
    <row r="3" spans="2:12" ht="24.6" customHeight="1" thickBot="1">
      <c r="B3" s="173"/>
      <c r="C3" s="265"/>
      <c r="D3" s="265"/>
      <c r="E3" s="175" t="s">
        <v>2</v>
      </c>
    </row>
    <row r="4" spans="2:12">
      <c r="B4" s="160"/>
      <c r="C4" s="161"/>
      <c r="D4" s="161"/>
      <c r="E4" s="162"/>
    </row>
    <row r="5" spans="2:12" ht="16.5">
      <c r="B5" s="164" t="s">
        <v>3</v>
      </c>
      <c r="E5" s="156"/>
    </row>
    <row r="6" spans="2:12" ht="16.5">
      <c r="B6" s="163" t="s">
        <v>4</v>
      </c>
      <c r="E6" s="156"/>
    </row>
    <row r="7" spans="2:12" ht="16.5">
      <c r="B7" s="163" t="s">
        <v>5</v>
      </c>
      <c r="E7" s="156"/>
    </row>
    <row r="8" spans="2:12">
      <c r="B8" s="155"/>
      <c r="E8" s="156"/>
    </row>
    <row r="9" spans="2:12">
      <c r="B9" s="155"/>
      <c r="E9" s="156"/>
    </row>
    <row r="10" spans="2:12" ht="16.5">
      <c r="B10" s="163"/>
      <c r="C10" s="269" t="s">
        <v>6</v>
      </c>
      <c r="D10" s="269"/>
      <c r="E10" s="156"/>
    </row>
    <row r="11" spans="2:12" ht="16.5">
      <c r="B11" s="163"/>
      <c r="C11" s="165"/>
      <c r="D11" s="165"/>
      <c r="E11" s="156"/>
      <c r="F11" s="266"/>
      <c r="G11" s="266"/>
      <c r="H11" s="266"/>
      <c r="I11" s="266"/>
      <c r="J11" s="266"/>
      <c r="K11" s="266"/>
      <c r="L11" s="266"/>
    </row>
    <row r="12" spans="2:12" ht="16.5">
      <c r="B12" s="163"/>
      <c r="C12" s="166" t="s">
        <v>7</v>
      </c>
      <c r="D12" s="166" t="s">
        <v>8</v>
      </c>
      <c r="E12" s="156"/>
      <c r="F12" s="266"/>
      <c r="G12" s="266"/>
      <c r="H12" s="266"/>
      <c r="I12" s="266"/>
      <c r="J12" s="266"/>
      <c r="K12" s="266"/>
      <c r="L12" s="266"/>
    </row>
    <row r="13" spans="2:12" ht="66">
      <c r="B13" s="163"/>
      <c r="C13" s="167" t="s">
        <v>9</v>
      </c>
      <c r="D13" s="182" t="s">
        <v>10</v>
      </c>
      <c r="E13" s="156"/>
      <c r="F13" s="266"/>
      <c r="G13" s="266"/>
      <c r="H13" s="266"/>
      <c r="I13" s="266"/>
      <c r="J13" s="266"/>
      <c r="K13" s="266"/>
      <c r="L13" s="266"/>
    </row>
    <row r="14" spans="2:12" ht="16.5">
      <c r="B14" s="163"/>
      <c r="C14" s="167" t="s">
        <v>11</v>
      </c>
      <c r="D14" s="182" t="s">
        <v>12</v>
      </c>
      <c r="E14" s="156"/>
      <c r="F14" s="266"/>
      <c r="G14" s="266"/>
      <c r="H14" s="266"/>
      <c r="I14" s="266"/>
      <c r="J14" s="266"/>
      <c r="K14" s="266"/>
      <c r="L14" s="266"/>
    </row>
    <row r="15" spans="2:12" ht="16.5">
      <c r="B15" s="163"/>
      <c r="C15" s="167" t="s">
        <v>13</v>
      </c>
      <c r="D15" s="182" t="s">
        <v>14</v>
      </c>
      <c r="E15" s="156"/>
      <c r="F15" s="267"/>
      <c r="G15" s="267"/>
      <c r="H15" s="267"/>
      <c r="I15" s="267"/>
      <c r="J15" s="267"/>
      <c r="K15" s="267"/>
      <c r="L15" s="267"/>
    </row>
    <row r="16" spans="2:12" ht="15.75" customHeight="1">
      <c r="B16" s="163"/>
      <c r="C16" s="167" t="s">
        <v>15</v>
      </c>
      <c r="D16" s="182" t="s">
        <v>16</v>
      </c>
      <c r="E16" s="156"/>
      <c r="F16" s="267"/>
      <c r="G16" s="267"/>
      <c r="H16" s="267"/>
      <c r="I16" s="267"/>
      <c r="J16" s="267"/>
      <c r="K16" s="267"/>
      <c r="L16" s="267"/>
    </row>
    <row r="17" spans="2:12" ht="49.5">
      <c r="B17" s="163"/>
      <c r="C17" s="167" t="s">
        <v>17</v>
      </c>
      <c r="D17" s="182" t="s">
        <v>18</v>
      </c>
      <c r="E17" s="156"/>
      <c r="F17" s="266"/>
      <c r="G17" s="266"/>
      <c r="H17" s="266"/>
      <c r="I17" s="266"/>
      <c r="J17" s="266"/>
      <c r="K17" s="266"/>
      <c r="L17" s="266"/>
    </row>
    <row r="18" spans="2:12" ht="16.5">
      <c r="B18" s="163"/>
      <c r="C18" s="165"/>
      <c r="D18" s="165"/>
      <c r="E18" s="156"/>
      <c r="F18" s="266"/>
      <c r="G18" s="266"/>
      <c r="H18" s="266"/>
      <c r="I18" s="266"/>
      <c r="J18" s="266"/>
      <c r="K18" s="266"/>
      <c r="L18" s="266"/>
    </row>
    <row r="19" spans="2:12" ht="16.5">
      <c r="B19" s="163"/>
      <c r="C19" s="269" t="s">
        <v>19</v>
      </c>
      <c r="D19" s="269"/>
      <c r="E19" s="156"/>
      <c r="F19" s="266"/>
      <c r="G19" s="266"/>
      <c r="H19" s="266"/>
      <c r="I19" s="266"/>
      <c r="J19" s="266"/>
      <c r="K19" s="266"/>
      <c r="L19" s="266"/>
    </row>
    <row r="20" spans="2:12" ht="16.5">
      <c r="B20" s="163"/>
      <c r="C20" s="165"/>
      <c r="D20" s="165"/>
      <c r="E20" s="156"/>
      <c r="F20" s="266"/>
      <c r="G20" s="266"/>
      <c r="H20" s="266"/>
      <c r="I20" s="266"/>
      <c r="J20" s="266"/>
      <c r="K20" s="266"/>
      <c r="L20" s="266"/>
    </row>
    <row r="21" spans="2:12" ht="16.5">
      <c r="B21" s="163"/>
      <c r="C21" s="166" t="s">
        <v>7</v>
      </c>
      <c r="D21" s="166" t="s">
        <v>8</v>
      </c>
      <c r="E21" s="156"/>
      <c r="F21" s="266"/>
      <c r="G21" s="266"/>
      <c r="H21" s="266"/>
      <c r="I21" s="266"/>
      <c r="J21" s="266"/>
      <c r="K21" s="266"/>
      <c r="L21" s="266"/>
    </row>
    <row r="22" spans="2:12" ht="66">
      <c r="B22" s="163"/>
      <c r="C22" s="167" t="s">
        <v>20</v>
      </c>
      <c r="D22" s="182" t="s">
        <v>21</v>
      </c>
      <c r="E22" s="156"/>
      <c r="F22" s="266"/>
      <c r="G22" s="266"/>
      <c r="H22" s="266"/>
      <c r="I22" s="266"/>
      <c r="J22" s="266"/>
      <c r="K22" s="266"/>
      <c r="L22" s="266"/>
    </row>
    <row r="23" spans="2:12" ht="33">
      <c r="B23" s="163"/>
      <c r="C23" s="167" t="s">
        <v>22</v>
      </c>
      <c r="D23" s="182" t="s">
        <v>23</v>
      </c>
      <c r="E23" s="156"/>
      <c r="F23" s="266"/>
      <c r="G23" s="266"/>
      <c r="H23" s="266"/>
      <c r="I23" s="266"/>
      <c r="J23" s="266"/>
      <c r="K23" s="266"/>
      <c r="L23" s="266"/>
    </row>
    <row r="24" spans="2:12" ht="49.5">
      <c r="B24" s="163"/>
      <c r="C24" s="167" t="s">
        <v>24</v>
      </c>
      <c r="D24" s="182" t="s">
        <v>25</v>
      </c>
      <c r="E24" s="156"/>
      <c r="F24" s="267"/>
      <c r="G24" s="267"/>
      <c r="H24" s="267"/>
      <c r="I24" s="267"/>
      <c r="J24" s="267"/>
      <c r="K24" s="267"/>
      <c r="L24" s="267"/>
    </row>
    <row r="25" spans="2:12" ht="66">
      <c r="B25" s="163"/>
      <c r="C25" s="167" t="s">
        <v>26</v>
      </c>
      <c r="D25" s="182" t="s">
        <v>27</v>
      </c>
      <c r="E25" s="156"/>
      <c r="F25" s="267"/>
      <c r="G25" s="267"/>
      <c r="H25" s="267"/>
      <c r="I25" s="267"/>
      <c r="J25" s="267"/>
      <c r="K25" s="267"/>
      <c r="L25" s="267"/>
    </row>
    <row r="26" spans="2:12" ht="66">
      <c r="B26" s="163"/>
      <c r="C26" s="167" t="s">
        <v>28</v>
      </c>
      <c r="D26" s="182" t="s">
        <v>29</v>
      </c>
      <c r="E26" s="156"/>
      <c r="F26" s="267"/>
      <c r="G26" s="267"/>
      <c r="H26" s="267"/>
      <c r="I26" s="267"/>
      <c r="J26" s="267"/>
      <c r="K26" s="267"/>
      <c r="L26" s="267"/>
    </row>
    <row r="27" spans="2:12" ht="33">
      <c r="B27" s="163"/>
      <c r="C27" s="167" t="s">
        <v>30</v>
      </c>
      <c r="D27" s="182" t="s">
        <v>31</v>
      </c>
      <c r="E27" s="156"/>
      <c r="F27" s="267"/>
      <c r="G27" s="267"/>
      <c r="H27" s="267"/>
      <c r="I27" s="267"/>
      <c r="J27" s="267"/>
      <c r="K27" s="267"/>
      <c r="L27" s="267"/>
    </row>
    <row r="28" spans="2:12" ht="33">
      <c r="B28" s="163"/>
      <c r="C28" s="167" t="s">
        <v>32</v>
      </c>
      <c r="D28" s="182" t="s">
        <v>33</v>
      </c>
      <c r="E28" s="156"/>
      <c r="F28" s="267"/>
      <c r="G28" s="267"/>
      <c r="H28" s="267"/>
      <c r="I28" s="267"/>
      <c r="J28" s="267"/>
      <c r="K28" s="267"/>
      <c r="L28" s="267"/>
    </row>
    <row r="29" spans="2:12" ht="42.75" customHeight="1">
      <c r="B29" s="163"/>
      <c r="C29" s="167" t="s">
        <v>34</v>
      </c>
      <c r="D29" s="182" t="s">
        <v>35</v>
      </c>
      <c r="E29" s="156"/>
      <c r="F29" s="146"/>
      <c r="G29" s="146"/>
      <c r="H29" s="146"/>
      <c r="I29" s="146"/>
      <c r="J29" s="146"/>
      <c r="K29" s="146"/>
      <c r="L29" s="146"/>
    </row>
    <row r="30" spans="2:12" ht="48" customHeight="1">
      <c r="B30" s="163"/>
      <c r="C30" s="167" t="s">
        <v>36</v>
      </c>
      <c r="D30" s="182" t="s">
        <v>37</v>
      </c>
      <c r="E30" s="156"/>
    </row>
    <row r="31" spans="2:12" ht="16.5">
      <c r="B31" s="163"/>
      <c r="C31" s="169"/>
      <c r="D31" s="170"/>
      <c r="E31" s="156"/>
    </row>
    <row r="32" spans="2:12" ht="16.5">
      <c r="B32" s="163"/>
      <c r="C32" s="269" t="s">
        <v>38</v>
      </c>
      <c r="D32" s="269"/>
      <c r="E32" s="156"/>
    </row>
    <row r="33" spans="2:5" ht="26.25" customHeight="1">
      <c r="B33" s="163"/>
      <c r="C33" s="270" t="s">
        <v>39</v>
      </c>
      <c r="D33" s="270"/>
      <c r="E33" s="156"/>
    </row>
    <row r="34" spans="2:5" ht="32.25" customHeight="1">
      <c r="B34" s="163"/>
      <c r="C34" s="270"/>
      <c r="D34" s="270"/>
      <c r="E34" s="156"/>
    </row>
    <row r="35" spans="2:5" ht="16.5">
      <c r="B35" s="163"/>
      <c r="C35" s="169"/>
      <c r="D35" s="170"/>
      <c r="E35" s="156"/>
    </row>
    <row r="36" spans="2:5" ht="16.5">
      <c r="B36" s="163"/>
      <c r="C36" s="166" t="s">
        <v>7</v>
      </c>
      <c r="D36" s="166" t="s">
        <v>8</v>
      </c>
      <c r="E36" s="156"/>
    </row>
    <row r="37" spans="2:5" ht="66">
      <c r="B37" s="163"/>
      <c r="C37" s="167" t="s">
        <v>40</v>
      </c>
      <c r="D37" s="182" t="s">
        <v>41</v>
      </c>
      <c r="E37" s="156"/>
    </row>
    <row r="38" spans="2:5" ht="66">
      <c r="B38" s="163"/>
      <c r="C38" s="167" t="s">
        <v>42</v>
      </c>
      <c r="D38" s="182" t="s">
        <v>43</v>
      </c>
      <c r="E38" s="156"/>
    </row>
    <row r="39" spans="2:5" ht="49.5">
      <c r="B39" s="163"/>
      <c r="C39" s="167" t="s">
        <v>44</v>
      </c>
      <c r="D39" s="182" t="s">
        <v>45</v>
      </c>
      <c r="E39" s="156"/>
    </row>
    <row r="40" spans="2:5" ht="82.5" customHeight="1">
      <c r="B40" s="163"/>
      <c r="C40" s="167" t="s">
        <v>46</v>
      </c>
      <c r="D40" s="182" t="s">
        <v>47</v>
      </c>
      <c r="E40" s="156"/>
    </row>
    <row r="41" spans="2:5" ht="49.5">
      <c r="B41" s="163"/>
      <c r="C41" s="167" t="s">
        <v>48</v>
      </c>
      <c r="D41" s="182" t="s">
        <v>49</v>
      </c>
      <c r="E41" s="156"/>
    </row>
    <row r="42" spans="2:5" ht="33">
      <c r="B42" s="163"/>
      <c r="C42" s="167" t="s">
        <v>50</v>
      </c>
      <c r="D42" s="182" t="s">
        <v>51</v>
      </c>
      <c r="E42" s="156"/>
    </row>
    <row r="43" spans="2:5" ht="176.25" customHeight="1">
      <c r="B43" s="163"/>
      <c r="C43" s="167" t="s">
        <v>52</v>
      </c>
      <c r="D43" s="168" t="s">
        <v>53</v>
      </c>
      <c r="E43" s="156"/>
    </row>
    <row r="44" spans="2:5" ht="16.5">
      <c r="B44" s="163"/>
      <c r="C44" s="165"/>
      <c r="D44" s="165"/>
      <c r="E44" s="156"/>
    </row>
    <row r="45" spans="2:5" ht="16.5">
      <c r="B45" s="163"/>
      <c r="C45" s="268" t="s">
        <v>54</v>
      </c>
      <c r="D45" s="268"/>
      <c r="E45" s="156"/>
    </row>
    <row r="46" spans="2:5" ht="16.5">
      <c r="B46" s="163"/>
      <c r="C46" s="177"/>
      <c r="D46" s="177"/>
      <c r="E46" s="156"/>
    </row>
    <row r="47" spans="2:5" ht="42" customHeight="1">
      <c r="B47" s="163"/>
      <c r="C47" s="263" t="s">
        <v>55</v>
      </c>
      <c r="D47" s="263"/>
      <c r="E47" s="156"/>
    </row>
    <row r="48" spans="2:5" ht="15" customHeight="1">
      <c r="B48" s="163"/>
      <c r="C48" s="181"/>
      <c r="D48" s="181"/>
      <c r="E48" s="156"/>
    </row>
    <row r="49" spans="2:5" ht="16.5">
      <c r="B49" s="163"/>
      <c r="C49" s="166" t="s">
        <v>7</v>
      </c>
      <c r="D49" s="166" t="s">
        <v>8</v>
      </c>
      <c r="E49" s="156"/>
    </row>
    <row r="50" spans="2:5" ht="49.5">
      <c r="B50" s="163"/>
      <c r="C50" s="183" t="s">
        <v>56</v>
      </c>
      <c r="D50" s="184" t="s">
        <v>57</v>
      </c>
      <c r="E50" s="156"/>
    </row>
    <row r="51" spans="2:5" ht="78.75" customHeight="1">
      <c r="B51" s="163"/>
      <c r="C51" s="183" t="s">
        <v>58</v>
      </c>
      <c r="D51" s="184" t="s">
        <v>59</v>
      </c>
      <c r="E51" s="156"/>
    </row>
    <row r="52" spans="2:5" ht="156.75" customHeight="1">
      <c r="B52" s="163"/>
      <c r="C52" s="185" t="s">
        <v>60</v>
      </c>
      <c r="D52" s="184" t="s">
        <v>61</v>
      </c>
      <c r="E52" s="156"/>
    </row>
    <row r="53" spans="2:5" ht="92.25" customHeight="1">
      <c r="B53" s="163"/>
      <c r="C53" s="185" t="s">
        <v>62</v>
      </c>
      <c r="D53" s="184" t="s">
        <v>63</v>
      </c>
      <c r="E53" s="156"/>
    </row>
    <row r="54" spans="2:5" ht="33">
      <c r="B54" s="163"/>
      <c r="C54" s="167" t="s">
        <v>64</v>
      </c>
      <c r="D54" s="182" t="s">
        <v>65</v>
      </c>
      <c r="E54" s="156"/>
    </row>
    <row r="55" spans="2:5" ht="69" customHeight="1">
      <c r="B55" s="163"/>
      <c r="C55" s="167" t="s">
        <v>66</v>
      </c>
      <c r="D55" s="186" t="s">
        <v>67</v>
      </c>
      <c r="E55" s="156"/>
    </row>
    <row r="56" spans="2:5" ht="12.75" customHeight="1">
      <c r="B56" s="163"/>
      <c r="C56" s="262"/>
      <c r="D56" s="262"/>
      <c r="E56" s="156"/>
    </row>
    <row r="57" spans="2:5">
      <c r="B57" s="155"/>
      <c r="E57" s="156"/>
    </row>
    <row r="58" spans="2:5" ht="16.5">
      <c r="B58" s="163" t="s">
        <v>68</v>
      </c>
      <c r="E58" s="156"/>
    </row>
    <row r="59" spans="2:5" ht="16.5" thickBot="1">
      <c r="B59" s="157"/>
      <c r="C59" s="158"/>
      <c r="D59" s="158"/>
      <c r="E59" s="159"/>
    </row>
  </sheetData>
  <mergeCells count="26">
    <mergeCell ref="F16:L16"/>
    <mergeCell ref="F17:L17"/>
    <mergeCell ref="F18:L18"/>
    <mergeCell ref="C33:D34"/>
    <mergeCell ref="F22:L22"/>
    <mergeCell ref="F23:L23"/>
    <mergeCell ref="F24:L24"/>
    <mergeCell ref="F25:L25"/>
    <mergeCell ref="F26:L26"/>
    <mergeCell ref="F27:L27"/>
    <mergeCell ref="C56:D56"/>
    <mergeCell ref="C47:D47"/>
    <mergeCell ref="C2:D3"/>
    <mergeCell ref="F19:L19"/>
    <mergeCell ref="F20:L20"/>
    <mergeCell ref="F21:L21"/>
    <mergeCell ref="F11:L11"/>
    <mergeCell ref="F12:L12"/>
    <mergeCell ref="F13:L13"/>
    <mergeCell ref="F14:L14"/>
    <mergeCell ref="F15:L15"/>
    <mergeCell ref="C45:D45"/>
    <mergeCell ref="F28:L28"/>
    <mergeCell ref="C19:D19"/>
    <mergeCell ref="C10:D10"/>
    <mergeCell ref="C32:D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34"/>
  <sheetViews>
    <sheetView tabSelected="1" zoomScaleNormal="100" workbookViewId="0">
      <pane xSplit="6" ySplit="2" topLeftCell="AM7" activePane="bottomRight" state="frozen"/>
      <selection pane="topRight" activeCell="G1" sqref="G1"/>
      <selection pane="bottomLeft" activeCell="A3" sqref="A3"/>
      <selection pane="bottomRight" activeCell="AN14" sqref="AN14"/>
    </sheetView>
  </sheetViews>
  <sheetFormatPr baseColWidth="10" defaultColWidth="20.140625" defaultRowHeight="39.950000000000003" customHeight="1" outlineLevelCol="1"/>
  <cols>
    <col min="1" max="1" width="4.140625" style="142" customWidth="1"/>
    <col min="2" max="3" width="20.140625" style="142"/>
    <col min="4" max="4" width="13.28515625" style="142" customWidth="1"/>
    <col min="5" max="5" width="26.42578125" style="142" customWidth="1"/>
    <col min="6" max="6" width="20.140625" style="142"/>
    <col min="7" max="7" width="20.140625" style="144"/>
    <col min="8" max="13" width="20.140625" style="142"/>
    <col min="14" max="19" width="20.140625" style="143"/>
    <col min="20" max="20" width="65.28515625" style="143" customWidth="1"/>
    <col min="21" max="23" width="20.140625" style="143"/>
    <col min="24" max="24" width="27.42578125" style="143" customWidth="1"/>
    <col min="25" max="28" width="20.140625" style="143"/>
    <col min="29" max="29" width="74.28515625" style="143" customWidth="1"/>
    <col min="30" max="31" width="20.140625" style="143"/>
    <col min="32" max="37" width="20.140625" style="143" outlineLevel="1"/>
    <col min="38" max="38" width="106.85546875" style="143" customWidth="1" outlineLevel="1"/>
    <col min="39" max="40" width="20.140625" style="143" outlineLevel="1"/>
    <col min="41" max="48" width="20.140625" style="143" hidden="1" customWidth="1" outlineLevel="1"/>
    <col min="49" max="49" width="23.42578125" style="143" customWidth="1" outlineLevel="1"/>
    <col min="50" max="50" width="20.140625" style="143" outlineLevel="1"/>
    <col min="51" max="52" width="20.140625" style="143"/>
    <col min="53" max="53" width="44.85546875" style="143" customWidth="1"/>
    <col min="54" max="54" width="40.28515625" style="142" customWidth="1"/>
    <col min="55" max="55" width="8.85546875" style="142" customWidth="1"/>
    <col min="56" max="56" width="8.42578125" style="142" customWidth="1"/>
    <col min="57" max="16384" width="20.140625" style="142"/>
  </cols>
  <sheetData>
    <row r="1" spans="2:56" ht="18.75" customHeight="1">
      <c r="B1" s="277" t="s">
        <v>6</v>
      </c>
      <c r="C1" s="277"/>
      <c r="D1" s="277"/>
      <c r="E1" s="277"/>
      <c r="F1" s="278" t="s">
        <v>19</v>
      </c>
      <c r="G1" s="278"/>
      <c r="H1" s="278"/>
      <c r="I1" s="278"/>
      <c r="J1" s="278"/>
      <c r="K1" s="278"/>
      <c r="L1" s="278"/>
      <c r="M1" s="278"/>
      <c r="N1" s="276" t="s">
        <v>38</v>
      </c>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276"/>
      <c r="AR1" s="276"/>
      <c r="AS1" s="276"/>
      <c r="AT1" s="276"/>
      <c r="AU1" s="276"/>
      <c r="AV1" s="276"/>
      <c r="AW1" s="272" t="s">
        <v>69</v>
      </c>
      <c r="AX1" s="273"/>
      <c r="AY1" s="273"/>
      <c r="AZ1" s="273"/>
      <c r="BA1" s="273"/>
      <c r="BB1" s="273"/>
    </row>
    <row r="2" spans="2:56" ht="18.75" customHeight="1">
      <c r="B2" s="277"/>
      <c r="C2" s="277"/>
      <c r="D2" s="277"/>
      <c r="E2" s="277"/>
      <c r="F2" s="278"/>
      <c r="G2" s="278"/>
      <c r="H2" s="278"/>
      <c r="I2" s="278"/>
      <c r="J2" s="278"/>
      <c r="K2" s="278"/>
      <c r="L2" s="278"/>
      <c r="M2" s="278"/>
      <c r="N2" s="276" t="s">
        <v>70</v>
      </c>
      <c r="O2" s="276"/>
      <c r="P2" s="276"/>
      <c r="Q2" s="276"/>
      <c r="R2" s="276"/>
      <c r="S2" s="276"/>
      <c r="T2" s="276"/>
      <c r="U2" s="276"/>
      <c r="V2" s="276"/>
      <c r="W2" s="279" t="s">
        <v>71</v>
      </c>
      <c r="X2" s="279"/>
      <c r="Y2" s="279"/>
      <c r="Z2" s="279"/>
      <c r="AA2" s="279"/>
      <c r="AB2" s="279"/>
      <c r="AC2" s="279"/>
      <c r="AD2" s="279"/>
      <c r="AE2" s="279"/>
      <c r="AF2" s="280" t="s">
        <v>72</v>
      </c>
      <c r="AG2" s="280"/>
      <c r="AH2" s="280"/>
      <c r="AI2" s="280"/>
      <c r="AJ2" s="280"/>
      <c r="AK2" s="280"/>
      <c r="AL2" s="280"/>
      <c r="AM2" s="280"/>
      <c r="AN2" s="280"/>
      <c r="AO2" s="281" t="s">
        <v>73</v>
      </c>
      <c r="AP2" s="281"/>
      <c r="AQ2" s="281"/>
      <c r="AR2" s="281"/>
      <c r="AS2" s="281"/>
      <c r="AT2" s="281"/>
      <c r="AU2" s="281"/>
      <c r="AV2" s="281"/>
      <c r="AW2" s="274"/>
      <c r="AX2" s="275"/>
      <c r="AY2" s="275"/>
      <c r="AZ2" s="275"/>
      <c r="BA2" s="275"/>
      <c r="BB2" s="275"/>
    </row>
    <row r="3" spans="2:56" ht="63" customHeight="1">
      <c r="B3" s="147" t="s">
        <v>9</v>
      </c>
      <c r="C3" s="147" t="s">
        <v>11</v>
      </c>
      <c r="D3" s="147" t="s">
        <v>15</v>
      </c>
      <c r="E3" s="147" t="s">
        <v>17</v>
      </c>
      <c r="F3" s="148" t="s">
        <v>74</v>
      </c>
      <c r="G3" s="148" t="s">
        <v>22</v>
      </c>
      <c r="H3" s="148" t="s">
        <v>24</v>
      </c>
      <c r="I3" s="148" t="s">
        <v>26</v>
      </c>
      <c r="J3" s="148" t="s">
        <v>30</v>
      </c>
      <c r="K3" s="148" t="s">
        <v>32</v>
      </c>
      <c r="L3" s="148" t="s">
        <v>75</v>
      </c>
      <c r="M3" s="148" t="s">
        <v>76</v>
      </c>
      <c r="N3" s="149" t="s">
        <v>77</v>
      </c>
      <c r="O3" s="149" t="s">
        <v>78</v>
      </c>
      <c r="P3" s="149" t="s">
        <v>79</v>
      </c>
      <c r="Q3" s="149" t="s">
        <v>80</v>
      </c>
      <c r="R3" s="149" t="s">
        <v>81</v>
      </c>
      <c r="S3" s="149" t="s">
        <v>82</v>
      </c>
      <c r="T3" s="149" t="s">
        <v>83</v>
      </c>
      <c r="U3" s="149" t="s">
        <v>84</v>
      </c>
      <c r="V3" s="149" t="s">
        <v>52</v>
      </c>
      <c r="W3" s="150" t="s">
        <v>85</v>
      </c>
      <c r="X3" s="150" t="s">
        <v>86</v>
      </c>
      <c r="Y3" s="150" t="s">
        <v>87</v>
      </c>
      <c r="Z3" s="150" t="s">
        <v>88</v>
      </c>
      <c r="AA3" s="150" t="s">
        <v>89</v>
      </c>
      <c r="AB3" s="150" t="s">
        <v>90</v>
      </c>
      <c r="AC3" s="150" t="s">
        <v>91</v>
      </c>
      <c r="AD3" s="150" t="s">
        <v>92</v>
      </c>
      <c r="AE3" s="150" t="s">
        <v>52</v>
      </c>
      <c r="AF3" s="151" t="s">
        <v>93</v>
      </c>
      <c r="AG3" s="151" t="s">
        <v>94</v>
      </c>
      <c r="AH3" s="151" t="s">
        <v>95</v>
      </c>
      <c r="AI3" s="151" t="s">
        <v>96</v>
      </c>
      <c r="AJ3" s="151" t="s">
        <v>97</v>
      </c>
      <c r="AK3" s="151" t="s">
        <v>98</v>
      </c>
      <c r="AL3" s="151" t="s">
        <v>99</v>
      </c>
      <c r="AM3" s="151" t="s">
        <v>100</v>
      </c>
      <c r="AN3" s="151" t="s">
        <v>52</v>
      </c>
      <c r="AO3" s="147" t="s">
        <v>101</v>
      </c>
      <c r="AP3" s="147" t="s">
        <v>102</v>
      </c>
      <c r="AQ3" s="147" t="s">
        <v>103</v>
      </c>
      <c r="AR3" s="147" t="s">
        <v>104</v>
      </c>
      <c r="AS3" s="147" t="s">
        <v>105</v>
      </c>
      <c r="AT3" s="147" t="s">
        <v>106</v>
      </c>
      <c r="AU3" s="147" t="s">
        <v>107</v>
      </c>
      <c r="AV3" s="147" t="s">
        <v>52</v>
      </c>
      <c r="AW3" s="233" t="s">
        <v>56</v>
      </c>
      <c r="AX3" s="234" t="s">
        <v>58</v>
      </c>
      <c r="AY3" s="234" t="s">
        <v>60</v>
      </c>
      <c r="AZ3" s="234" t="s">
        <v>62</v>
      </c>
      <c r="BA3" s="234" t="s">
        <v>64</v>
      </c>
      <c r="BB3" s="234" t="s">
        <v>108</v>
      </c>
    </row>
    <row r="4" spans="2:56" ht="59.25" customHeight="1">
      <c r="B4" s="187" t="s">
        <v>109</v>
      </c>
      <c r="C4" s="188" t="s">
        <v>110</v>
      </c>
      <c r="D4" s="189" t="s">
        <v>111</v>
      </c>
      <c r="E4" s="190" t="s">
        <v>112</v>
      </c>
      <c r="F4" s="191" t="s">
        <v>113</v>
      </c>
      <c r="G4" s="190" t="s">
        <v>114</v>
      </c>
      <c r="H4" s="192" t="s">
        <v>115</v>
      </c>
      <c r="I4" s="192">
        <v>1</v>
      </c>
      <c r="J4" s="192" t="s">
        <v>116</v>
      </c>
      <c r="K4" s="193">
        <v>1</v>
      </c>
      <c r="L4" s="194"/>
      <c r="M4" s="195">
        <v>45230</v>
      </c>
      <c r="N4" s="196">
        <v>45291</v>
      </c>
      <c r="O4" s="197" t="s">
        <v>117</v>
      </c>
      <c r="P4" s="198">
        <v>1</v>
      </c>
      <c r="Q4" s="199">
        <f>(IF(P4="","",IF(OR($I4=0,$I4="",N4=""),"",P4/$I4)))</f>
        <v>1</v>
      </c>
      <c r="R4" s="200">
        <f>(IF(OR($K4="",Q4=""),"",IF(OR($K4=0,Q4=0),0,IF((Q4*100%)/$K4&gt;100%,100%,(Q4*100%)/$K4))))</f>
        <v>1</v>
      </c>
      <c r="S4" s="201" t="str">
        <f t="shared" ref="S4:S34" si="0">IF(P4="","",IF(R4&lt;100%, IF(R4&lt;100%, "ALERTA","EN TERMINO"), IF(R4=100%, "OK", "EN TERMINO")))</f>
        <v>OK</v>
      </c>
      <c r="T4" s="202" t="s">
        <v>118</v>
      </c>
      <c r="U4" s="187" t="s">
        <v>119</v>
      </c>
      <c r="V4" s="203" t="str">
        <f>IF(R4=100%,IF(R4&gt;=100%,"CUMPLIDA","PENDIENTE"),IF(R4&lt;75%,"ATENCIÓN","PENDIENTE"))</f>
        <v>CUMPLIDA</v>
      </c>
      <c r="W4" s="204">
        <v>45473</v>
      </c>
      <c r="X4" s="154"/>
      <c r="Y4" s="198">
        <v>1</v>
      </c>
      <c r="Z4" s="199">
        <f>(IF(Y4="","",IF(OR($I4=0,$I4="",W4=""),"",Y4/$I4)))</f>
        <v>1</v>
      </c>
      <c r="AA4" s="200">
        <f>(IF(OR($K4="",Z4=""),"",IF(OR($K4=0,Z4=0),0,IF((Z4*100%)/$K4&gt;100%,100%,(Z4*100%)/$K4))))</f>
        <v>1</v>
      </c>
      <c r="AB4" s="201" t="str">
        <f t="shared" ref="AB4:AB34" si="1">IF(Y4="","",IF(AA4&lt;100%, IF(AA4&lt;100%, "ALERTA","EN TERMINO"), IF(AA4=100%, "OK", "EN TERMINO")))</f>
        <v>OK</v>
      </c>
      <c r="AC4" s="205" t="s">
        <v>120</v>
      </c>
      <c r="AD4" s="187" t="s">
        <v>119</v>
      </c>
      <c r="AE4" s="235" t="str">
        <f>IF(AA4=100%,IF(AA4&gt;=100%,"CUMPLIDA","PENDIENTE"),IF(AA4&lt;75%,"ATENCIÓN","PENDIENTE"))</f>
        <v>CUMPLIDA</v>
      </c>
      <c r="AF4" s="204">
        <v>45565</v>
      </c>
      <c r="AG4" s="154"/>
      <c r="AH4" s="154"/>
      <c r="AI4" s="154"/>
      <c r="AJ4" s="154"/>
      <c r="AK4" s="154"/>
      <c r="AL4" s="212" t="s">
        <v>121</v>
      </c>
      <c r="AM4" s="187" t="s">
        <v>119</v>
      </c>
      <c r="AN4" s="154"/>
      <c r="AO4" s="154"/>
      <c r="AP4" s="154"/>
      <c r="AQ4" s="154"/>
      <c r="AR4" s="154"/>
      <c r="AS4" s="154"/>
      <c r="AT4" s="154"/>
      <c r="AU4" s="154"/>
      <c r="AV4" s="154"/>
      <c r="AW4" s="255" t="s">
        <v>122</v>
      </c>
      <c r="AX4" s="255" t="s">
        <v>123</v>
      </c>
      <c r="AY4" s="237" t="str">
        <f>IF(AND(AW4="SI",AX4="NO"),"EFECTIVA",IF(AND(AW4="NO",AX4="NO"),"INEFECTIVA",IF(AND(AW4="NO",AX4="SI"),"INEFECTIVA")))</f>
        <v>EFECTIVA</v>
      </c>
      <c r="AZ4" s="256" t="str">
        <f>IF(AY4="EFECTIVA","NO","SI")</f>
        <v>NO</v>
      </c>
      <c r="BA4" s="211"/>
      <c r="BB4" s="260"/>
      <c r="BC4" s="254" t="s">
        <v>122</v>
      </c>
      <c r="BD4" s="254" t="s">
        <v>123</v>
      </c>
    </row>
    <row r="5" spans="2:56" ht="59.25" customHeight="1">
      <c r="B5" s="187" t="s">
        <v>109</v>
      </c>
      <c r="C5" s="271" t="s">
        <v>124</v>
      </c>
      <c r="D5" s="153" t="s">
        <v>125</v>
      </c>
      <c r="E5" s="206" t="s">
        <v>126</v>
      </c>
      <c r="F5" s="206" t="s">
        <v>127</v>
      </c>
      <c r="G5" s="207" t="s">
        <v>128</v>
      </c>
      <c r="H5" s="207" t="s">
        <v>129</v>
      </c>
      <c r="I5" s="153">
        <v>2</v>
      </c>
      <c r="J5" s="153" t="s">
        <v>130</v>
      </c>
      <c r="K5" s="193">
        <v>1</v>
      </c>
      <c r="L5" s="208">
        <v>45189</v>
      </c>
      <c r="M5" s="209">
        <v>45260</v>
      </c>
      <c r="N5" s="204">
        <v>45291</v>
      </c>
      <c r="O5" s="210" t="s">
        <v>131</v>
      </c>
      <c r="P5" s="211">
        <v>2</v>
      </c>
      <c r="Q5" s="199">
        <f t="shared" ref="Q5:Q34" si="2">(IF(P5="","",IF(OR($I5=0,$I5="",N5=""),"",P5/$I5)))</f>
        <v>1</v>
      </c>
      <c r="R5" s="200">
        <f t="shared" ref="R5:R34" si="3">(IF(OR($K5="",Q5=""),"",IF(OR($K5=0,Q5=0),0,IF((Q5*100%)/$K5&gt;100%,100%,(Q5*100%)/$K5))))</f>
        <v>1</v>
      </c>
      <c r="S5" s="201" t="str">
        <f t="shared" si="0"/>
        <v>OK</v>
      </c>
      <c r="T5" s="202" t="s">
        <v>132</v>
      </c>
      <c r="U5" s="187" t="s">
        <v>119</v>
      </c>
      <c r="V5" s="203" t="str">
        <f t="shared" ref="V5:V8" si="4">IF(R5=100%,IF(R5&gt;=100%,"CUMPLIDA","PENDIENTE"),IF(R5&lt;75%,"ATENCIÓN","PENDIENTE"))</f>
        <v>CUMPLIDA</v>
      </c>
      <c r="W5" s="204">
        <v>45473</v>
      </c>
      <c r="X5" s="154"/>
      <c r="Y5" s="211"/>
      <c r="Z5" s="199" t="str">
        <f t="shared" ref="Z5:Z34" si="5">(IF(Y5="","",IF(OR($I5=0,$I5="",W5=""),"",Y5/$I5)))</f>
        <v/>
      </c>
      <c r="AA5" s="200" t="str">
        <f t="shared" ref="AA5:AA34" si="6">(IF(OR($K5="",Z5=""),"",IF(OR($K5=0,Z5=0),0,IF((Z5*100%)/$K5&gt;100%,100%,(Z5*100%)/$K5))))</f>
        <v/>
      </c>
      <c r="AB5" s="201" t="str">
        <f t="shared" si="1"/>
        <v/>
      </c>
      <c r="AC5" s="212" t="s">
        <v>133</v>
      </c>
      <c r="AD5" s="187" t="s">
        <v>119</v>
      </c>
      <c r="AE5" s="236"/>
      <c r="AF5" s="204">
        <v>45565</v>
      </c>
      <c r="AG5" s="154"/>
      <c r="AH5" s="154"/>
      <c r="AI5" s="154"/>
      <c r="AJ5" s="154"/>
      <c r="AK5" s="154"/>
      <c r="AL5" s="212" t="s">
        <v>133</v>
      </c>
      <c r="AM5" s="187" t="s">
        <v>119</v>
      </c>
      <c r="AN5" s="154"/>
      <c r="AO5" s="154"/>
      <c r="AP5" s="154"/>
      <c r="AQ5" s="154"/>
      <c r="AR5" s="154"/>
      <c r="AS5" s="154"/>
      <c r="AT5" s="154"/>
      <c r="AU5" s="154"/>
      <c r="AV5" s="154"/>
      <c r="AW5" s="176" t="s">
        <v>122</v>
      </c>
      <c r="AX5" s="176" t="s">
        <v>123</v>
      </c>
      <c r="AY5" s="237" t="str">
        <f>IF(AND(AW5="SI",AX5="NO"),"EFECTIVA","INEFECTIVA")</f>
        <v>EFECTIVA</v>
      </c>
      <c r="AZ5" s="153" t="str">
        <f t="shared" ref="AZ5:AZ34" si="7">IF(AY5="EFECTIVA","NO","SI")</f>
        <v>NO</v>
      </c>
      <c r="BA5" s="212" t="s">
        <v>134</v>
      </c>
      <c r="BB5" s="261" t="s">
        <v>135</v>
      </c>
    </row>
    <row r="6" spans="2:56" ht="59.25" customHeight="1">
      <c r="B6" s="187" t="s">
        <v>109</v>
      </c>
      <c r="C6" s="271"/>
      <c r="D6" s="153" t="s">
        <v>125</v>
      </c>
      <c r="E6" s="206" t="s">
        <v>126</v>
      </c>
      <c r="F6" s="206" t="s">
        <v>127</v>
      </c>
      <c r="G6" s="207" t="s">
        <v>136</v>
      </c>
      <c r="H6" s="207" t="s">
        <v>137</v>
      </c>
      <c r="I6" s="153">
        <v>1</v>
      </c>
      <c r="J6" s="153" t="s">
        <v>130</v>
      </c>
      <c r="K6" s="193">
        <v>1</v>
      </c>
      <c r="L6" s="208">
        <v>45189</v>
      </c>
      <c r="M6" s="209">
        <v>45260</v>
      </c>
      <c r="N6" s="204">
        <v>45291</v>
      </c>
      <c r="O6" s="210" t="s">
        <v>138</v>
      </c>
      <c r="P6" s="211">
        <v>1</v>
      </c>
      <c r="Q6" s="199">
        <f t="shared" si="2"/>
        <v>1</v>
      </c>
      <c r="R6" s="200">
        <f t="shared" si="3"/>
        <v>1</v>
      </c>
      <c r="S6" s="201" t="str">
        <f t="shared" si="0"/>
        <v>OK</v>
      </c>
      <c r="T6" s="202" t="s">
        <v>139</v>
      </c>
      <c r="U6" s="187" t="s">
        <v>119</v>
      </c>
      <c r="V6" s="203" t="str">
        <f t="shared" si="4"/>
        <v>CUMPLIDA</v>
      </c>
      <c r="W6" s="204">
        <v>45473</v>
      </c>
      <c r="X6" s="202"/>
      <c r="Y6" s="211"/>
      <c r="Z6" s="199" t="str">
        <f t="shared" si="5"/>
        <v/>
      </c>
      <c r="AA6" s="200" t="str">
        <f t="shared" si="6"/>
        <v/>
      </c>
      <c r="AB6" s="201" t="str">
        <f t="shared" si="1"/>
        <v/>
      </c>
      <c r="AC6" s="212" t="s">
        <v>133</v>
      </c>
      <c r="AD6" s="187" t="s">
        <v>119</v>
      </c>
      <c r="AE6" s="236"/>
      <c r="AF6" s="204">
        <v>45565</v>
      </c>
      <c r="AG6" s="154"/>
      <c r="AH6" s="154"/>
      <c r="AI6" s="154"/>
      <c r="AJ6" s="154"/>
      <c r="AK6" s="154"/>
      <c r="AL6" s="212" t="s">
        <v>133</v>
      </c>
      <c r="AM6" s="187" t="s">
        <v>119</v>
      </c>
      <c r="AN6" s="154"/>
      <c r="AO6" s="154"/>
      <c r="AP6" s="154"/>
      <c r="AQ6" s="154"/>
      <c r="AR6" s="154"/>
      <c r="AS6" s="154"/>
      <c r="AT6" s="154"/>
      <c r="AU6" s="154"/>
      <c r="AV6" s="154"/>
      <c r="AW6" s="176" t="s">
        <v>122</v>
      </c>
      <c r="AX6" s="176" t="s">
        <v>123</v>
      </c>
      <c r="AY6" s="237" t="str">
        <f t="shared" ref="AY6:AY8" si="8">IF(AND(AW6="SI",AX6="NO"),"EFECTIVA","INEFECTIVA")</f>
        <v>EFECTIVA</v>
      </c>
      <c r="AZ6" s="153" t="str">
        <f t="shared" si="7"/>
        <v>NO</v>
      </c>
      <c r="BA6" s="212" t="s">
        <v>140</v>
      </c>
      <c r="BB6" s="261" t="s">
        <v>135</v>
      </c>
    </row>
    <row r="7" spans="2:56" ht="59.25" customHeight="1">
      <c r="B7" s="187" t="s">
        <v>109</v>
      </c>
      <c r="C7" s="271"/>
      <c r="D7" s="153" t="s">
        <v>141</v>
      </c>
      <c r="E7" s="206" t="s">
        <v>142</v>
      </c>
      <c r="F7" s="206" t="s">
        <v>143</v>
      </c>
      <c r="G7" s="207" t="s">
        <v>144</v>
      </c>
      <c r="H7" s="207" t="s">
        <v>145</v>
      </c>
      <c r="I7" s="153">
        <v>1</v>
      </c>
      <c r="J7" s="153" t="s">
        <v>130</v>
      </c>
      <c r="K7" s="193">
        <v>1</v>
      </c>
      <c r="L7" s="208">
        <v>45189</v>
      </c>
      <c r="M7" s="209">
        <v>45260</v>
      </c>
      <c r="N7" s="204">
        <v>45291</v>
      </c>
      <c r="O7" s="210" t="s">
        <v>146</v>
      </c>
      <c r="P7" s="211">
        <v>1</v>
      </c>
      <c r="Q7" s="199">
        <f t="shared" si="2"/>
        <v>1</v>
      </c>
      <c r="R7" s="200">
        <f t="shared" si="3"/>
        <v>1</v>
      </c>
      <c r="S7" s="201" t="str">
        <f t="shared" si="0"/>
        <v>OK</v>
      </c>
      <c r="T7" s="202" t="s">
        <v>147</v>
      </c>
      <c r="U7" s="187" t="s">
        <v>119</v>
      </c>
      <c r="V7" s="203" t="str">
        <f t="shared" si="4"/>
        <v>CUMPLIDA</v>
      </c>
      <c r="W7" s="204">
        <v>45473</v>
      </c>
      <c r="X7" s="154"/>
      <c r="Y7" s="211"/>
      <c r="Z7" s="199" t="str">
        <f t="shared" si="5"/>
        <v/>
      </c>
      <c r="AA7" s="200" t="str">
        <f t="shared" si="6"/>
        <v/>
      </c>
      <c r="AB7" s="201" t="str">
        <f t="shared" si="1"/>
        <v/>
      </c>
      <c r="AC7" s="212" t="s">
        <v>133</v>
      </c>
      <c r="AD7" s="187" t="s">
        <v>119</v>
      </c>
      <c r="AE7" s="236"/>
      <c r="AF7" s="204">
        <v>45565</v>
      </c>
      <c r="AG7" s="154"/>
      <c r="AH7" s="154"/>
      <c r="AI7" s="154"/>
      <c r="AJ7" s="154"/>
      <c r="AK7" s="154"/>
      <c r="AL7" s="212" t="s">
        <v>133</v>
      </c>
      <c r="AM7" s="187" t="s">
        <v>119</v>
      </c>
      <c r="AN7" s="154"/>
      <c r="AO7" s="154"/>
      <c r="AP7" s="154"/>
      <c r="AQ7" s="154"/>
      <c r="AR7" s="154"/>
      <c r="AS7" s="154"/>
      <c r="AT7" s="154"/>
      <c r="AU7" s="154"/>
      <c r="AV7" s="154"/>
      <c r="AW7" s="176" t="s">
        <v>122</v>
      </c>
      <c r="AX7" s="176" t="s">
        <v>123</v>
      </c>
      <c r="AY7" s="237" t="str">
        <f t="shared" si="8"/>
        <v>EFECTIVA</v>
      </c>
      <c r="AZ7" s="153" t="str">
        <f t="shared" si="7"/>
        <v>NO</v>
      </c>
      <c r="BA7" s="212" t="s">
        <v>140</v>
      </c>
      <c r="BB7" s="261" t="s">
        <v>135</v>
      </c>
    </row>
    <row r="8" spans="2:56" ht="59.25" customHeight="1">
      <c r="B8" s="187" t="s">
        <v>109</v>
      </c>
      <c r="C8" s="271"/>
      <c r="D8" s="153" t="s">
        <v>141</v>
      </c>
      <c r="E8" s="206" t="s">
        <v>142</v>
      </c>
      <c r="F8" s="206" t="s">
        <v>143</v>
      </c>
      <c r="G8" s="207" t="s">
        <v>148</v>
      </c>
      <c r="H8" s="207" t="s">
        <v>149</v>
      </c>
      <c r="I8" s="153">
        <v>1</v>
      </c>
      <c r="J8" s="153" t="s">
        <v>130</v>
      </c>
      <c r="K8" s="193">
        <v>1</v>
      </c>
      <c r="L8" s="208">
        <v>45189</v>
      </c>
      <c r="M8" s="209">
        <v>45260</v>
      </c>
      <c r="N8" s="204">
        <v>45291</v>
      </c>
      <c r="O8" s="213" t="s">
        <v>150</v>
      </c>
      <c r="P8" s="211">
        <v>1</v>
      </c>
      <c r="Q8" s="199">
        <f t="shared" si="2"/>
        <v>1</v>
      </c>
      <c r="R8" s="200">
        <f t="shared" si="3"/>
        <v>1</v>
      </c>
      <c r="S8" s="201" t="str">
        <f t="shared" si="0"/>
        <v>OK</v>
      </c>
      <c r="T8" s="202" t="s">
        <v>151</v>
      </c>
      <c r="U8" s="187" t="s">
        <v>119</v>
      </c>
      <c r="V8" s="203" t="str">
        <f t="shared" si="4"/>
        <v>CUMPLIDA</v>
      </c>
      <c r="W8" s="204">
        <v>45473</v>
      </c>
      <c r="X8" s="154"/>
      <c r="Y8" s="211"/>
      <c r="Z8" s="199" t="str">
        <f t="shared" si="5"/>
        <v/>
      </c>
      <c r="AA8" s="200" t="str">
        <f t="shared" si="6"/>
        <v/>
      </c>
      <c r="AB8" s="201" t="str">
        <f t="shared" si="1"/>
        <v/>
      </c>
      <c r="AC8" s="212" t="s">
        <v>133</v>
      </c>
      <c r="AD8" s="187" t="s">
        <v>119</v>
      </c>
      <c r="AE8" s="236"/>
      <c r="AF8" s="204">
        <v>45565</v>
      </c>
      <c r="AG8" s="154"/>
      <c r="AH8" s="154"/>
      <c r="AI8" s="154"/>
      <c r="AJ8" s="154"/>
      <c r="AK8" s="154"/>
      <c r="AL8" s="212" t="s">
        <v>133</v>
      </c>
      <c r="AM8" s="187" t="s">
        <v>119</v>
      </c>
      <c r="AN8" s="154"/>
      <c r="AO8" s="154"/>
      <c r="AP8" s="154"/>
      <c r="AQ8" s="154"/>
      <c r="AR8" s="154"/>
      <c r="AS8" s="154"/>
      <c r="AT8" s="154"/>
      <c r="AU8" s="154"/>
      <c r="AV8" s="154"/>
      <c r="AW8" s="176" t="s">
        <v>122</v>
      </c>
      <c r="AX8" s="176" t="s">
        <v>123</v>
      </c>
      <c r="AY8" s="237" t="str">
        <f t="shared" si="8"/>
        <v>EFECTIVA</v>
      </c>
      <c r="AZ8" s="153" t="str">
        <f t="shared" si="7"/>
        <v>NO</v>
      </c>
      <c r="BA8" s="212" t="s">
        <v>152</v>
      </c>
      <c r="BB8" s="261" t="s">
        <v>135</v>
      </c>
    </row>
    <row r="9" spans="2:56" ht="39.950000000000003" customHeight="1">
      <c r="B9" s="187" t="s">
        <v>109</v>
      </c>
      <c r="C9" s="271" t="s">
        <v>153</v>
      </c>
      <c r="D9" s="153" t="s">
        <v>154</v>
      </c>
      <c r="E9" s="206" t="s">
        <v>155</v>
      </c>
      <c r="F9" s="206" t="s">
        <v>156</v>
      </c>
      <c r="G9" s="207" t="s">
        <v>157</v>
      </c>
      <c r="H9" s="207" t="s">
        <v>158</v>
      </c>
      <c r="I9" s="153">
        <v>1</v>
      </c>
      <c r="J9" s="207" t="s">
        <v>159</v>
      </c>
      <c r="K9" s="193">
        <v>1</v>
      </c>
      <c r="L9" s="214">
        <v>45300</v>
      </c>
      <c r="M9" s="215">
        <v>45473</v>
      </c>
      <c r="N9" s="216">
        <v>45382</v>
      </c>
      <c r="O9" s="197" t="s">
        <v>160</v>
      </c>
      <c r="P9" s="217">
        <v>0.3</v>
      </c>
      <c r="Q9" s="199">
        <f t="shared" si="2"/>
        <v>0.3</v>
      </c>
      <c r="R9" s="200">
        <f t="shared" si="3"/>
        <v>0.3</v>
      </c>
      <c r="S9" s="201" t="str">
        <f t="shared" si="0"/>
        <v>ALERTA</v>
      </c>
      <c r="T9" s="218" t="s">
        <v>161</v>
      </c>
      <c r="U9" s="219" t="s">
        <v>162</v>
      </c>
      <c r="V9" s="203" t="str">
        <f>IF(R9=100%,IF(R9&gt;=100%,"CUMPLIDA","PENDIENTE"),IF(R9&lt;50%,"ATENCIÓN","PENDIENTE"))</f>
        <v>ATENCIÓN</v>
      </c>
      <c r="W9" s="204">
        <v>45473</v>
      </c>
      <c r="X9" s="220" t="s">
        <v>163</v>
      </c>
      <c r="Y9" s="217">
        <v>1</v>
      </c>
      <c r="Z9" s="199">
        <f t="shared" si="5"/>
        <v>1</v>
      </c>
      <c r="AA9" s="200">
        <f t="shared" si="6"/>
        <v>1</v>
      </c>
      <c r="AB9" s="201" t="str">
        <f t="shared" si="1"/>
        <v>OK</v>
      </c>
      <c r="AC9" s="221" t="s">
        <v>164</v>
      </c>
      <c r="AD9" s="187" t="s">
        <v>119</v>
      </c>
      <c r="AE9" s="235" t="str">
        <f>IF(AA9=100%,IF(AA9&gt;=100%,"CUMPLIDA","PENDIENTE"),IF(AA9&lt;100%,"INCUMPLIDA","PENDIENTE"))</f>
        <v>CUMPLIDA</v>
      </c>
      <c r="AF9" s="204">
        <v>45565</v>
      </c>
      <c r="AG9" s="154"/>
      <c r="AH9" s="154"/>
      <c r="AI9" s="154"/>
      <c r="AJ9" s="154"/>
      <c r="AK9" s="154"/>
      <c r="AL9" s="212" t="s">
        <v>165</v>
      </c>
      <c r="AM9" s="187" t="s">
        <v>119</v>
      </c>
      <c r="AN9" s="154"/>
      <c r="AO9" s="154"/>
      <c r="AP9" s="154"/>
      <c r="AQ9" s="154"/>
      <c r="AR9" s="154"/>
      <c r="AS9" s="154"/>
      <c r="AT9" s="154"/>
      <c r="AU9" s="154"/>
      <c r="AV9" s="154"/>
      <c r="AW9" s="154"/>
      <c r="AX9" s="154"/>
      <c r="AY9" s="154"/>
      <c r="AZ9" s="153" t="str">
        <f t="shared" si="7"/>
        <v>SI</v>
      </c>
      <c r="BA9" s="154"/>
      <c r="BB9" s="153"/>
    </row>
    <row r="10" spans="2:56" ht="39.950000000000003" customHeight="1">
      <c r="B10" s="187" t="s">
        <v>109</v>
      </c>
      <c r="C10" s="271"/>
      <c r="D10" s="153" t="s">
        <v>166</v>
      </c>
      <c r="E10" s="206" t="s">
        <v>167</v>
      </c>
      <c r="F10" s="206" t="s">
        <v>168</v>
      </c>
      <c r="G10" s="207" t="s">
        <v>169</v>
      </c>
      <c r="H10" s="222" t="s">
        <v>170</v>
      </c>
      <c r="I10" s="223">
        <v>1</v>
      </c>
      <c r="J10" s="224" t="s">
        <v>130</v>
      </c>
      <c r="K10" s="193">
        <v>1</v>
      </c>
      <c r="L10" s="214">
        <v>45300</v>
      </c>
      <c r="M10" s="215">
        <v>45473</v>
      </c>
      <c r="N10" s="216">
        <v>45382</v>
      </c>
      <c r="O10" s="197" t="s">
        <v>171</v>
      </c>
      <c r="P10" s="217">
        <v>0.2</v>
      </c>
      <c r="Q10" s="199">
        <f t="shared" si="2"/>
        <v>0.2</v>
      </c>
      <c r="R10" s="200">
        <f t="shared" si="3"/>
        <v>0.2</v>
      </c>
      <c r="S10" s="201" t="str">
        <f t="shared" si="0"/>
        <v>ALERTA</v>
      </c>
      <c r="T10" s="212" t="s">
        <v>172</v>
      </c>
      <c r="U10" s="219" t="s">
        <v>162</v>
      </c>
      <c r="V10" s="203" t="str">
        <f t="shared" ref="V10:V34" si="9">IF(R10=100%,IF(R10&gt;=100%,"CUMPLIDA","PENDIENTE"),IF(R10&lt;75%,"ATENCIÓN","PENDIENTE"))</f>
        <v>ATENCIÓN</v>
      </c>
      <c r="W10" s="204">
        <v>45473</v>
      </c>
      <c r="X10" s="202" t="s">
        <v>173</v>
      </c>
      <c r="Y10" s="217">
        <v>1</v>
      </c>
      <c r="Z10" s="199">
        <f t="shared" si="5"/>
        <v>1</v>
      </c>
      <c r="AA10" s="200">
        <f t="shared" si="6"/>
        <v>1</v>
      </c>
      <c r="AB10" s="201" t="str">
        <f t="shared" si="1"/>
        <v>OK</v>
      </c>
      <c r="AC10" s="221" t="s">
        <v>174</v>
      </c>
      <c r="AD10" s="187" t="s">
        <v>119</v>
      </c>
      <c r="AE10" s="235" t="str">
        <f t="shared" ref="AE10:AE34" si="10">IF(AA10=100%,IF(AA10&gt;=100%,"CUMPLIDA","PENDIENTE"),IF(AA10&lt;75%,"ATENCIÓN","PENDIENTE"))</f>
        <v>CUMPLIDA</v>
      </c>
      <c r="AF10" s="204">
        <v>45565</v>
      </c>
      <c r="AG10" s="154"/>
      <c r="AH10" s="154"/>
      <c r="AI10" s="154"/>
      <c r="AJ10" s="154"/>
      <c r="AK10" s="154"/>
      <c r="AL10" s="212" t="s">
        <v>165</v>
      </c>
      <c r="AM10" s="187" t="s">
        <v>119</v>
      </c>
      <c r="AN10" s="154"/>
      <c r="AO10" s="154"/>
      <c r="AP10" s="154"/>
      <c r="AQ10" s="154"/>
      <c r="AR10" s="154"/>
      <c r="AS10" s="154"/>
      <c r="AT10" s="154"/>
      <c r="AU10" s="154"/>
      <c r="AV10" s="154"/>
      <c r="AW10" s="154"/>
      <c r="AX10" s="154"/>
      <c r="AY10" s="154"/>
      <c r="AZ10" s="153" t="str">
        <f t="shared" si="7"/>
        <v>SI</v>
      </c>
      <c r="BA10" s="154"/>
      <c r="BB10" s="153"/>
    </row>
    <row r="11" spans="2:56" ht="39.950000000000003" customHeight="1">
      <c r="B11" s="187" t="s">
        <v>109</v>
      </c>
      <c r="C11" s="271"/>
      <c r="D11" s="153" t="s">
        <v>175</v>
      </c>
      <c r="E11" s="206" t="s">
        <v>176</v>
      </c>
      <c r="F11" s="206" t="s">
        <v>177</v>
      </c>
      <c r="G11" s="207" t="s">
        <v>178</v>
      </c>
      <c r="H11" s="207" t="s">
        <v>179</v>
      </c>
      <c r="I11" s="153">
        <v>1</v>
      </c>
      <c r="J11" s="207" t="s">
        <v>180</v>
      </c>
      <c r="K11" s="193">
        <v>1</v>
      </c>
      <c r="L11" s="214">
        <v>45300</v>
      </c>
      <c r="M11" s="215">
        <v>45473</v>
      </c>
      <c r="N11" s="216">
        <v>45382</v>
      </c>
      <c r="O11" s="225" t="s">
        <v>181</v>
      </c>
      <c r="P11" s="217">
        <v>0.2</v>
      </c>
      <c r="Q11" s="199">
        <f t="shared" si="2"/>
        <v>0.2</v>
      </c>
      <c r="R11" s="200">
        <f t="shared" si="3"/>
        <v>0.2</v>
      </c>
      <c r="S11" s="201" t="str">
        <f t="shared" si="0"/>
        <v>ALERTA</v>
      </c>
      <c r="T11" s="218" t="s">
        <v>182</v>
      </c>
      <c r="U11" s="219" t="s">
        <v>162</v>
      </c>
      <c r="V11" s="203" t="str">
        <f t="shared" si="9"/>
        <v>ATENCIÓN</v>
      </c>
      <c r="W11" s="204">
        <v>45473</v>
      </c>
      <c r="X11" s="154"/>
      <c r="Y11" s="217">
        <v>1</v>
      </c>
      <c r="Z11" s="199">
        <f t="shared" si="5"/>
        <v>1</v>
      </c>
      <c r="AA11" s="200">
        <f t="shared" si="6"/>
        <v>1</v>
      </c>
      <c r="AB11" s="201" t="str">
        <f t="shared" si="1"/>
        <v>OK</v>
      </c>
      <c r="AC11" s="221" t="s">
        <v>183</v>
      </c>
      <c r="AD11" s="187" t="s">
        <v>119</v>
      </c>
      <c r="AE11" s="235" t="str">
        <f t="shared" si="10"/>
        <v>CUMPLIDA</v>
      </c>
      <c r="AF11" s="204">
        <v>45565</v>
      </c>
      <c r="AG11" s="154"/>
      <c r="AH11" s="154"/>
      <c r="AI11" s="154"/>
      <c r="AJ11" s="154"/>
      <c r="AK11" s="154"/>
      <c r="AL11" s="212" t="s">
        <v>165</v>
      </c>
      <c r="AM11" s="187" t="s">
        <v>119</v>
      </c>
      <c r="AN11" s="154"/>
      <c r="AO11" s="154"/>
      <c r="AP11" s="154"/>
      <c r="AQ11" s="154"/>
      <c r="AR11" s="154"/>
      <c r="AS11" s="154"/>
      <c r="AT11" s="154"/>
      <c r="AU11" s="154"/>
      <c r="AV11" s="154"/>
      <c r="AW11" s="154"/>
      <c r="AX11" s="154"/>
      <c r="AY11" s="154"/>
      <c r="AZ11" s="153" t="str">
        <f t="shared" si="7"/>
        <v>SI</v>
      </c>
      <c r="BA11" s="218" t="s">
        <v>184</v>
      </c>
      <c r="BB11" s="153"/>
    </row>
    <row r="12" spans="2:56" ht="39.950000000000003" customHeight="1">
      <c r="B12" s="187" t="s">
        <v>109</v>
      </c>
      <c r="C12" s="271"/>
      <c r="D12" s="153" t="s">
        <v>175</v>
      </c>
      <c r="E12" s="206" t="s">
        <v>176</v>
      </c>
      <c r="F12" s="206" t="s">
        <v>177</v>
      </c>
      <c r="G12" s="207" t="s">
        <v>185</v>
      </c>
      <c r="H12" s="207" t="s">
        <v>186</v>
      </c>
      <c r="I12" s="153">
        <v>1</v>
      </c>
      <c r="J12" s="207" t="s">
        <v>180</v>
      </c>
      <c r="K12" s="193">
        <v>1</v>
      </c>
      <c r="L12" s="214">
        <v>45300</v>
      </c>
      <c r="M12" s="215">
        <v>45473</v>
      </c>
      <c r="N12" s="216">
        <v>45382</v>
      </c>
      <c r="O12" s="225" t="s">
        <v>187</v>
      </c>
      <c r="P12" s="217">
        <v>0</v>
      </c>
      <c r="Q12" s="199">
        <f t="shared" si="2"/>
        <v>0</v>
      </c>
      <c r="R12" s="200">
        <f t="shared" si="3"/>
        <v>0</v>
      </c>
      <c r="S12" s="201" t="str">
        <f t="shared" si="0"/>
        <v>ALERTA</v>
      </c>
      <c r="T12" s="218" t="s">
        <v>188</v>
      </c>
      <c r="U12" s="219" t="s">
        <v>162</v>
      </c>
      <c r="V12" s="203" t="str">
        <f t="shared" si="9"/>
        <v>ATENCIÓN</v>
      </c>
      <c r="W12" s="204">
        <v>45473</v>
      </c>
      <c r="X12" s="154"/>
      <c r="Y12" s="217">
        <v>1</v>
      </c>
      <c r="Z12" s="199">
        <f t="shared" si="5"/>
        <v>1</v>
      </c>
      <c r="AA12" s="200">
        <f t="shared" si="6"/>
        <v>1</v>
      </c>
      <c r="AB12" s="201" t="str">
        <f t="shared" si="1"/>
        <v>OK</v>
      </c>
      <c r="AC12" s="221" t="s">
        <v>189</v>
      </c>
      <c r="AD12" s="187" t="s">
        <v>119</v>
      </c>
      <c r="AE12" s="235" t="str">
        <f t="shared" si="10"/>
        <v>CUMPLIDA</v>
      </c>
      <c r="AF12" s="204">
        <v>45565</v>
      </c>
      <c r="AG12" s="154"/>
      <c r="AH12" s="154"/>
      <c r="AI12" s="154"/>
      <c r="AJ12" s="154"/>
      <c r="AK12" s="154"/>
      <c r="AL12" s="212" t="s">
        <v>165</v>
      </c>
      <c r="AM12" s="187" t="s">
        <v>119</v>
      </c>
      <c r="AN12" s="154"/>
      <c r="AO12" s="154"/>
      <c r="AP12" s="154"/>
      <c r="AQ12" s="154"/>
      <c r="AR12" s="154"/>
      <c r="AS12" s="154"/>
      <c r="AT12" s="154"/>
      <c r="AU12" s="154"/>
      <c r="AV12" s="154"/>
      <c r="AW12" s="154"/>
      <c r="AX12" s="154"/>
      <c r="AY12" s="154"/>
      <c r="AZ12" s="153" t="str">
        <f t="shared" si="7"/>
        <v>SI</v>
      </c>
      <c r="BA12" s="218" t="s">
        <v>184</v>
      </c>
      <c r="BB12" s="153"/>
    </row>
    <row r="13" spans="2:56" ht="39.950000000000003" customHeight="1">
      <c r="B13" s="187" t="s">
        <v>109</v>
      </c>
      <c r="C13" s="271"/>
      <c r="D13" s="153" t="s">
        <v>190</v>
      </c>
      <c r="E13" s="206" t="s">
        <v>191</v>
      </c>
      <c r="F13" s="206" t="s">
        <v>192</v>
      </c>
      <c r="G13" s="207" t="s">
        <v>193</v>
      </c>
      <c r="H13" s="207" t="s">
        <v>194</v>
      </c>
      <c r="I13" s="153">
        <v>5</v>
      </c>
      <c r="J13" s="224" t="s">
        <v>130</v>
      </c>
      <c r="K13" s="193">
        <v>1</v>
      </c>
      <c r="L13" s="214">
        <v>45300</v>
      </c>
      <c r="M13" s="215">
        <v>45473</v>
      </c>
      <c r="N13" s="216">
        <v>45382</v>
      </c>
      <c r="O13" s="197" t="s">
        <v>171</v>
      </c>
      <c r="P13" s="217">
        <v>0.2</v>
      </c>
      <c r="Q13" s="199">
        <f t="shared" si="2"/>
        <v>0.04</v>
      </c>
      <c r="R13" s="200">
        <f t="shared" si="3"/>
        <v>0.04</v>
      </c>
      <c r="S13" s="201" t="str">
        <f t="shared" si="0"/>
        <v>ALERTA</v>
      </c>
      <c r="T13" s="212" t="s">
        <v>195</v>
      </c>
      <c r="U13" s="219" t="s">
        <v>162</v>
      </c>
      <c r="V13" s="203" t="str">
        <f t="shared" si="9"/>
        <v>ATENCIÓN</v>
      </c>
      <c r="W13" s="204">
        <v>45473</v>
      </c>
      <c r="X13" s="202" t="s">
        <v>173</v>
      </c>
      <c r="Y13" s="217">
        <v>5</v>
      </c>
      <c r="Z13" s="199">
        <f t="shared" si="5"/>
        <v>1</v>
      </c>
      <c r="AA13" s="200">
        <f t="shared" si="6"/>
        <v>1</v>
      </c>
      <c r="AB13" s="201" t="str">
        <f t="shared" si="1"/>
        <v>OK</v>
      </c>
      <c r="AC13" s="221" t="s">
        <v>196</v>
      </c>
      <c r="AD13" s="187" t="s">
        <v>119</v>
      </c>
      <c r="AE13" s="235" t="str">
        <f t="shared" si="10"/>
        <v>CUMPLIDA</v>
      </c>
      <c r="AF13" s="204">
        <v>45565</v>
      </c>
      <c r="AG13" s="154"/>
      <c r="AH13" s="154"/>
      <c r="AI13" s="154"/>
      <c r="AJ13" s="154"/>
      <c r="AK13" s="154"/>
      <c r="AL13" s="212" t="s">
        <v>165</v>
      </c>
      <c r="AM13" s="187" t="s">
        <v>119</v>
      </c>
      <c r="AN13" s="154"/>
      <c r="AO13" s="154"/>
      <c r="AP13" s="154"/>
      <c r="AQ13" s="154"/>
      <c r="AR13" s="154"/>
      <c r="AS13" s="154"/>
      <c r="AT13" s="154"/>
      <c r="AU13" s="154"/>
      <c r="AV13" s="154"/>
      <c r="AW13" s="154"/>
      <c r="AX13" s="154"/>
      <c r="AY13" s="154"/>
      <c r="AZ13" s="153" t="str">
        <f t="shared" si="7"/>
        <v>SI</v>
      </c>
      <c r="BA13" s="154"/>
      <c r="BB13" s="153"/>
    </row>
    <row r="14" spans="2:56" ht="39.950000000000003" customHeight="1">
      <c r="B14" s="187" t="s">
        <v>109</v>
      </c>
      <c r="C14" s="271"/>
      <c r="D14" s="153" t="s">
        <v>197</v>
      </c>
      <c r="E14" s="206" t="s">
        <v>198</v>
      </c>
      <c r="F14" s="206" t="s">
        <v>199</v>
      </c>
      <c r="G14" s="207" t="s">
        <v>200</v>
      </c>
      <c r="H14" s="207" t="s">
        <v>201</v>
      </c>
      <c r="I14" s="153">
        <v>1</v>
      </c>
      <c r="J14" s="207" t="s">
        <v>180</v>
      </c>
      <c r="K14" s="193">
        <v>1</v>
      </c>
      <c r="L14" s="214">
        <v>45300</v>
      </c>
      <c r="M14" s="215">
        <v>45473</v>
      </c>
      <c r="N14" s="216">
        <v>45382</v>
      </c>
      <c r="O14" s="225" t="s">
        <v>202</v>
      </c>
      <c r="P14" s="217">
        <v>0</v>
      </c>
      <c r="Q14" s="199">
        <f t="shared" si="2"/>
        <v>0</v>
      </c>
      <c r="R14" s="200">
        <f t="shared" si="3"/>
        <v>0</v>
      </c>
      <c r="S14" s="201" t="str">
        <f t="shared" si="0"/>
        <v>ALERTA</v>
      </c>
      <c r="T14" s="218" t="s">
        <v>203</v>
      </c>
      <c r="U14" s="219" t="s">
        <v>162</v>
      </c>
      <c r="V14" s="203" t="str">
        <f t="shared" si="9"/>
        <v>ATENCIÓN</v>
      </c>
      <c r="W14" s="204">
        <v>45473</v>
      </c>
      <c r="X14" s="154"/>
      <c r="Y14" s="217">
        <v>1</v>
      </c>
      <c r="Z14" s="199">
        <f t="shared" si="5"/>
        <v>1</v>
      </c>
      <c r="AA14" s="200">
        <f t="shared" si="6"/>
        <v>1</v>
      </c>
      <c r="AB14" s="201" t="str">
        <f>IF(Y14="","",IF(AA14&lt;100%, IF(AA14&lt;100%, "ALERTA","EN TERMINO"), IF(AA14=100%, "OK", "EN TERMINO")))</f>
        <v>OK</v>
      </c>
      <c r="AC14" s="221" t="s">
        <v>204</v>
      </c>
      <c r="AD14" s="187" t="s">
        <v>119</v>
      </c>
      <c r="AE14" s="235" t="str">
        <f t="shared" si="10"/>
        <v>CUMPLIDA</v>
      </c>
      <c r="AF14" s="204">
        <v>45565</v>
      </c>
      <c r="AG14" s="154"/>
      <c r="AH14" s="154"/>
      <c r="AI14" s="154"/>
      <c r="AJ14" s="154"/>
      <c r="AK14" s="154"/>
      <c r="AL14" s="212" t="s">
        <v>165</v>
      </c>
      <c r="AM14" s="187" t="s">
        <v>119</v>
      </c>
      <c r="AN14" s="154"/>
      <c r="AO14" s="154"/>
      <c r="AP14" s="154"/>
      <c r="AQ14" s="154"/>
      <c r="AR14" s="154"/>
      <c r="AS14" s="154"/>
      <c r="AT14" s="154"/>
      <c r="AU14" s="154"/>
      <c r="AV14" s="154"/>
      <c r="AW14" s="154"/>
      <c r="AX14" s="154"/>
      <c r="AY14" s="154"/>
      <c r="AZ14" s="153" t="str">
        <f t="shared" si="7"/>
        <v>SI</v>
      </c>
      <c r="BA14" s="218" t="s">
        <v>184</v>
      </c>
      <c r="BB14" s="153"/>
    </row>
    <row r="15" spans="2:56" ht="39.950000000000003" customHeight="1">
      <c r="B15" s="187" t="s">
        <v>109</v>
      </c>
      <c r="C15" s="271"/>
      <c r="D15" s="153" t="s">
        <v>205</v>
      </c>
      <c r="E15" s="206" t="s">
        <v>206</v>
      </c>
      <c r="F15" s="206" t="s">
        <v>207</v>
      </c>
      <c r="G15" s="207" t="s">
        <v>208</v>
      </c>
      <c r="H15" s="207" t="s">
        <v>209</v>
      </c>
      <c r="I15" s="153">
        <v>1</v>
      </c>
      <c r="J15" s="207" t="s">
        <v>159</v>
      </c>
      <c r="K15" s="193">
        <v>1</v>
      </c>
      <c r="L15" s="214">
        <v>45300</v>
      </c>
      <c r="M15" s="215">
        <v>45473</v>
      </c>
      <c r="N15" s="216">
        <v>45382</v>
      </c>
      <c r="O15" s="197" t="s">
        <v>210</v>
      </c>
      <c r="P15" s="217">
        <v>0.5</v>
      </c>
      <c r="Q15" s="199">
        <f t="shared" si="2"/>
        <v>0.5</v>
      </c>
      <c r="R15" s="200">
        <f t="shared" si="3"/>
        <v>0.5</v>
      </c>
      <c r="S15" s="201" t="str">
        <f t="shared" si="0"/>
        <v>ALERTA</v>
      </c>
      <c r="T15" s="218" t="s">
        <v>211</v>
      </c>
      <c r="U15" s="219" t="s">
        <v>162</v>
      </c>
      <c r="V15" s="203" t="str">
        <f>IF(R15=100%,IF(R15&gt;=100%,"CUMPLIDA","PENDIENTE"),IF(R15&lt;50%,"ATENCIÓN","PENDIENTE"))</f>
        <v>PENDIENTE</v>
      </c>
      <c r="W15" s="204">
        <v>45473</v>
      </c>
      <c r="X15" s="220" t="s">
        <v>212</v>
      </c>
      <c r="Y15" s="217">
        <v>1</v>
      </c>
      <c r="Z15" s="199">
        <f t="shared" si="5"/>
        <v>1</v>
      </c>
      <c r="AA15" s="200">
        <f t="shared" si="6"/>
        <v>1</v>
      </c>
      <c r="AB15" s="201" t="str">
        <f t="shared" si="1"/>
        <v>OK</v>
      </c>
      <c r="AC15" s="221" t="s">
        <v>213</v>
      </c>
      <c r="AD15" s="187" t="s">
        <v>119</v>
      </c>
      <c r="AE15" s="235" t="str">
        <f>IF(AA15=100%,IF(AA15&gt;=100%,"CUMPLIDA","PENDIENTE"),IF(AA15&lt;100%,"INCUMPLIDA","PENDIENTE"))</f>
        <v>CUMPLIDA</v>
      </c>
      <c r="AF15" s="204">
        <v>45565</v>
      </c>
      <c r="AG15" s="154"/>
      <c r="AH15" s="154"/>
      <c r="AI15" s="154"/>
      <c r="AJ15" s="154"/>
      <c r="AK15" s="154"/>
      <c r="AL15" s="212" t="s">
        <v>165</v>
      </c>
      <c r="AM15" s="187" t="s">
        <v>119</v>
      </c>
      <c r="AN15" s="154"/>
      <c r="AO15" s="154"/>
      <c r="AP15" s="154"/>
      <c r="AQ15" s="154"/>
      <c r="AR15" s="154"/>
      <c r="AS15" s="154"/>
      <c r="AT15" s="154"/>
      <c r="AU15" s="154"/>
      <c r="AV15" s="154"/>
      <c r="AW15" s="154"/>
      <c r="AX15" s="154"/>
      <c r="AY15" s="154"/>
      <c r="AZ15" s="153" t="str">
        <f t="shared" si="7"/>
        <v>SI</v>
      </c>
      <c r="BA15" s="154"/>
      <c r="BB15" s="153"/>
    </row>
    <row r="16" spans="2:56" ht="61.5" customHeight="1">
      <c r="B16" s="187" t="s">
        <v>109</v>
      </c>
      <c r="C16" s="271"/>
      <c r="D16" s="153" t="s">
        <v>214</v>
      </c>
      <c r="E16" s="206" t="s">
        <v>215</v>
      </c>
      <c r="F16" s="206" t="s">
        <v>216</v>
      </c>
      <c r="G16" s="207" t="s">
        <v>217</v>
      </c>
      <c r="H16" s="207" t="s">
        <v>218</v>
      </c>
      <c r="I16" s="153">
        <v>1</v>
      </c>
      <c r="J16" s="207" t="s">
        <v>219</v>
      </c>
      <c r="K16" s="193">
        <v>1</v>
      </c>
      <c r="L16" s="214">
        <v>45293</v>
      </c>
      <c r="M16" s="208">
        <v>45350</v>
      </c>
      <c r="N16" s="196">
        <v>45382</v>
      </c>
      <c r="O16" s="226" t="s">
        <v>220</v>
      </c>
      <c r="P16" s="217">
        <v>1</v>
      </c>
      <c r="Q16" s="199">
        <f>(IF(P16="","",IF(OR($I16=0,$I16="",N16=""),"",P16/$I16)))</f>
        <v>1</v>
      </c>
      <c r="R16" s="200">
        <f t="shared" si="3"/>
        <v>1</v>
      </c>
      <c r="S16" s="201" t="str">
        <f t="shared" si="0"/>
        <v>OK</v>
      </c>
      <c r="T16" s="227" t="s">
        <v>221</v>
      </c>
      <c r="U16" s="219" t="s">
        <v>119</v>
      </c>
      <c r="V16" s="203" t="str">
        <f>IF(R16=100%,IF(R16&gt;=100%,"CUMPLIDA","PENDIENTE"),IF(R16&lt;100%,"INCUMPLIDA","PENDIENTE"))</f>
        <v>CUMPLIDA</v>
      </c>
      <c r="W16" s="204">
        <v>45473</v>
      </c>
      <c r="X16" s="154"/>
      <c r="Y16" s="217"/>
      <c r="Z16" s="199"/>
      <c r="AA16" s="200"/>
      <c r="AB16" s="201"/>
      <c r="AC16" s="212" t="s">
        <v>222</v>
      </c>
      <c r="AD16" s="187" t="s">
        <v>119</v>
      </c>
      <c r="AE16" s="236"/>
      <c r="AF16" s="204">
        <v>45565</v>
      </c>
      <c r="AG16" s="154"/>
      <c r="AH16" s="154"/>
      <c r="AI16" s="154"/>
      <c r="AJ16" s="154"/>
      <c r="AK16" s="154"/>
      <c r="AL16" s="212" t="s">
        <v>222</v>
      </c>
      <c r="AM16" s="187" t="s">
        <v>119</v>
      </c>
      <c r="AN16" s="154"/>
      <c r="AO16" s="154"/>
      <c r="AP16" s="154"/>
      <c r="AQ16" s="154"/>
      <c r="AR16" s="154"/>
      <c r="AS16" s="154"/>
      <c r="AT16" s="154"/>
      <c r="AU16" s="154"/>
      <c r="AV16" s="154"/>
      <c r="AW16" s="176" t="s">
        <v>122</v>
      </c>
      <c r="AX16" s="176" t="s">
        <v>123</v>
      </c>
      <c r="AY16" s="237" t="str">
        <f>IF(AND(AW16="SI",AX16="NO"),"EFECTIVA","INEFECTIVA")</f>
        <v>EFECTIVA</v>
      </c>
      <c r="AZ16" s="153" t="str">
        <f t="shared" si="7"/>
        <v>NO</v>
      </c>
      <c r="BA16" s="212" t="s">
        <v>223</v>
      </c>
      <c r="BB16" s="261" t="s">
        <v>135</v>
      </c>
    </row>
    <row r="17" spans="2:54" ht="129" customHeight="1">
      <c r="B17" s="187" t="s">
        <v>109</v>
      </c>
      <c r="C17" s="271"/>
      <c r="D17" s="153" t="s">
        <v>214</v>
      </c>
      <c r="E17" s="206" t="s">
        <v>215</v>
      </c>
      <c r="F17" s="206" t="s">
        <v>216</v>
      </c>
      <c r="G17" s="207" t="s">
        <v>224</v>
      </c>
      <c r="H17" s="207" t="s">
        <v>225</v>
      </c>
      <c r="I17" s="153">
        <v>1</v>
      </c>
      <c r="J17" s="207" t="s">
        <v>219</v>
      </c>
      <c r="K17" s="193">
        <v>1</v>
      </c>
      <c r="L17" s="214">
        <v>45293</v>
      </c>
      <c r="M17" s="208">
        <v>45636</v>
      </c>
      <c r="N17" s="196">
        <v>45382</v>
      </c>
      <c r="O17" s="229" t="s">
        <v>226</v>
      </c>
      <c r="P17" s="217">
        <v>0</v>
      </c>
      <c r="Q17" s="199">
        <f t="shared" si="2"/>
        <v>0</v>
      </c>
      <c r="R17" s="200">
        <f t="shared" si="3"/>
        <v>0</v>
      </c>
      <c r="S17" s="201" t="str">
        <f t="shared" si="0"/>
        <v>ALERTA</v>
      </c>
      <c r="T17" s="212" t="s">
        <v>227</v>
      </c>
      <c r="U17" s="219" t="s">
        <v>119</v>
      </c>
      <c r="V17" s="203" t="str">
        <f t="shared" si="9"/>
        <v>ATENCIÓN</v>
      </c>
      <c r="W17" s="204">
        <v>45473</v>
      </c>
      <c r="X17" s="219" t="s">
        <v>228</v>
      </c>
      <c r="Y17" s="217">
        <v>0</v>
      </c>
      <c r="Z17" s="199">
        <f t="shared" si="5"/>
        <v>0</v>
      </c>
      <c r="AA17" s="200">
        <f t="shared" si="6"/>
        <v>0</v>
      </c>
      <c r="AB17" s="201" t="str">
        <f t="shared" si="1"/>
        <v>ALERTA</v>
      </c>
      <c r="AC17" s="257" t="s">
        <v>229</v>
      </c>
      <c r="AD17" s="187" t="s">
        <v>119</v>
      </c>
      <c r="AE17" s="235" t="str">
        <f t="shared" si="10"/>
        <v>ATENCIÓN</v>
      </c>
      <c r="AF17" s="204">
        <v>45565</v>
      </c>
      <c r="AG17" s="218" t="s">
        <v>230</v>
      </c>
      <c r="AH17" s="211">
        <v>0.2</v>
      </c>
      <c r="AI17" s="199">
        <f t="shared" ref="AI17" si="11">(IF(AH17="","",IF(OR($I17=0,$I17="",AF17=""),"",AH17/$I17)))</f>
        <v>0.2</v>
      </c>
      <c r="AJ17" s="200">
        <f t="shared" ref="AJ17" si="12">(IF(OR($K17="",AI17=""),"",IF(OR($K17=0,AI17=0),0,IF((AI17*100%)/$K17&gt;100%,100%,(AI17*100%)/$K17))))</f>
        <v>0.2</v>
      </c>
      <c r="AK17" s="201" t="str">
        <f t="shared" ref="AK17" si="13">IF(AH17="","",IF(AJ17&lt;100%, IF(AJ17&lt;100%, "ALERTA","EN TERMINO"), IF(AJ17=100%, "OK", "EN TERMINO")))</f>
        <v>ALERTA</v>
      </c>
      <c r="AL17" s="218" t="s">
        <v>231</v>
      </c>
      <c r="AM17" s="219" t="s">
        <v>162</v>
      </c>
      <c r="AN17" s="203" t="str">
        <f>IF(AJ17=100%,IF(AJ17&gt;=100%,"CUMPLIDA","ATENCIÓN"),IF(AJ17&lt;75%,"ATENCIÓN","EN EJECUCIÓN"))</f>
        <v>ATENCIÓN</v>
      </c>
      <c r="AO17" s="154"/>
      <c r="AP17" s="154"/>
      <c r="AQ17" s="154"/>
      <c r="AR17" s="154"/>
      <c r="AS17" s="154"/>
      <c r="AT17" s="154"/>
      <c r="AU17" s="154"/>
      <c r="AV17" s="154"/>
      <c r="AW17" s="154"/>
      <c r="AX17" s="154"/>
      <c r="AY17" s="154"/>
      <c r="AZ17" s="153" t="str">
        <f t="shared" si="7"/>
        <v>SI</v>
      </c>
      <c r="BA17" s="154"/>
      <c r="BB17" s="153"/>
    </row>
    <row r="18" spans="2:54" ht="57" customHeight="1">
      <c r="B18" s="187" t="s">
        <v>109</v>
      </c>
      <c r="C18" s="271"/>
      <c r="D18" s="153" t="s">
        <v>232</v>
      </c>
      <c r="E18" s="206" t="s">
        <v>233</v>
      </c>
      <c r="F18" s="206" t="s">
        <v>234</v>
      </c>
      <c r="G18" s="207" t="s">
        <v>235</v>
      </c>
      <c r="H18" s="207" t="s">
        <v>236</v>
      </c>
      <c r="I18" s="153">
        <v>1</v>
      </c>
      <c r="J18" s="207" t="s">
        <v>237</v>
      </c>
      <c r="K18" s="193">
        <v>1</v>
      </c>
      <c r="L18" s="208">
        <v>45293</v>
      </c>
      <c r="M18" s="208">
        <v>45337</v>
      </c>
      <c r="N18" s="196">
        <v>45382</v>
      </c>
      <c r="O18" s="226" t="s">
        <v>238</v>
      </c>
      <c r="P18" s="228">
        <v>1</v>
      </c>
      <c r="Q18" s="199">
        <f t="shared" si="2"/>
        <v>1</v>
      </c>
      <c r="R18" s="200">
        <f t="shared" si="3"/>
        <v>1</v>
      </c>
      <c r="S18" s="201" t="str">
        <f t="shared" si="0"/>
        <v>OK</v>
      </c>
      <c r="T18" s="218" t="s">
        <v>239</v>
      </c>
      <c r="U18" s="219" t="s">
        <v>119</v>
      </c>
      <c r="V18" s="203" t="str">
        <f t="shared" ref="V18:V20" si="14">IF(R18=100%,IF(R18&gt;=100%,"CUMPLIDA","PENDIENTE"),IF(R18&lt;100%,"INCUMPLIDA","PENDIENTE"))</f>
        <v>CUMPLIDA</v>
      </c>
      <c r="W18" s="204">
        <v>45473</v>
      </c>
      <c r="X18" s="154"/>
      <c r="Y18" s="228"/>
      <c r="Z18" s="199"/>
      <c r="AA18" s="200"/>
      <c r="AB18" s="201"/>
      <c r="AC18" s="212" t="s">
        <v>222</v>
      </c>
      <c r="AD18" s="187" t="s">
        <v>119</v>
      </c>
      <c r="AE18" s="236"/>
      <c r="AF18" s="204">
        <v>45565</v>
      </c>
      <c r="AG18" s="154"/>
      <c r="AH18" s="154"/>
      <c r="AI18" s="154"/>
      <c r="AJ18" s="154"/>
      <c r="AK18" s="154"/>
      <c r="AL18" s="212" t="s">
        <v>222</v>
      </c>
      <c r="AM18" s="187" t="s">
        <v>119</v>
      </c>
      <c r="AN18" s="154"/>
      <c r="AO18" s="154"/>
      <c r="AP18" s="154"/>
      <c r="AQ18" s="154"/>
      <c r="AR18" s="154"/>
      <c r="AS18" s="154"/>
      <c r="AT18" s="154"/>
      <c r="AU18" s="154"/>
      <c r="AV18" s="154"/>
      <c r="AW18" s="176" t="s">
        <v>122</v>
      </c>
      <c r="AX18" s="176" t="s">
        <v>123</v>
      </c>
      <c r="AY18" s="237" t="str">
        <f>IF(AND(AW18="SI",AX18="NO"),"EFECTIVA","INEFECTIVA")</f>
        <v>EFECTIVA</v>
      </c>
      <c r="AZ18" s="153" t="str">
        <f t="shared" si="7"/>
        <v>NO</v>
      </c>
      <c r="BA18" s="212" t="s">
        <v>223</v>
      </c>
      <c r="BB18" s="261" t="s">
        <v>135</v>
      </c>
    </row>
    <row r="19" spans="2:54" ht="57" customHeight="1">
      <c r="B19" s="187" t="s">
        <v>109</v>
      </c>
      <c r="C19" s="271"/>
      <c r="D19" s="153" t="s">
        <v>240</v>
      </c>
      <c r="E19" s="206" t="s">
        <v>241</v>
      </c>
      <c r="F19" s="206" t="s">
        <v>242</v>
      </c>
      <c r="G19" s="207" t="s">
        <v>243</v>
      </c>
      <c r="H19" s="207" t="s">
        <v>244</v>
      </c>
      <c r="I19" s="153">
        <v>1</v>
      </c>
      <c r="J19" s="207" t="s">
        <v>237</v>
      </c>
      <c r="K19" s="193">
        <v>1</v>
      </c>
      <c r="L19" s="208">
        <v>45293</v>
      </c>
      <c r="M19" s="208">
        <v>45337</v>
      </c>
      <c r="N19" s="196">
        <v>45382</v>
      </c>
      <c r="O19" s="197" t="s">
        <v>245</v>
      </c>
      <c r="P19" s="228">
        <v>1</v>
      </c>
      <c r="Q19" s="199">
        <f t="shared" si="2"/>
        <v>1</v>
      </c>
      <c r="R19" s="200">
        <f t="shared" si="3"/>
        <v>1</v>
      </c>
      <c r="S19" s="201" t="str">
        <f t="shared" si="0"/>
        <v>OK</v>
      </c>
      <c r="T19" s="218" t="s">
        <v>246</v>
      </c>
      <c r="U19" s="219" t="s">
        <v>119</v>
      </c>
      <c r="V19" s="203" t="str">
        <f t="shared" si="14"/>
        <v>CUMPLIDA</v>
      </c>
      <c r="W19" s="204">
        <v>45473</v>
      </c>
      <c r="X19" s="154"/>
      <c r="Y19" s="228"/>
      <c r="Z19" s="199"/>
      <c r="AA19" s="200"/>
      <c r="AB19" s="201"/>
      <c r="AC19" s="212" t="s">
        <v>222</v>
      </c>
      <c r="AD19" s="187" t="s">
        <v>119</v>
      </c>
      <c r="AE19" s="236"/>
      <c r="AF19" s="204">
        <v>45565</v>
      </c>
      <c r="AG19" s="154"/>
      <c r="AH19" s="154"/>
      <c r="AI19" s="154"/>
      <c r="AJ19" s="154"/>
      <c r="AK19" s="154"/>
      <c r="AL19" s="212" t="s">
        <v>222</v>
      </c>
      <c r="AM19" s="187" t="s">
        <v>119</v>
      </c>
      <c r="AN19" s="154"/>
      <c r="AO19" s="154"/>
      <c r="AP19" s="154"/>
      <c r="AQ19" s="154"/>
      <c r="AR19" s="154"/>
      <c r="AS19" s="154"/>
      <c r="AT19" s="154"/>
      <c r="AU19" s="154"/>
      <c r="AV19" s="154"/>
      <c r="AW19" s="176" t="s">
        <v>122</v>
      </c>
      <c r="AX19" s="176" t="s">
        <v>123</v>
      </c>
      <c r="AY19" s="237" t="str">
        <f t="shared" ref="AY19:AY21" si="15">IF(AND(AW19="SI",AX19="NO"),"EFECTIVA","INEFECTIVA")</f>
        <v>EFECTIVA</v>
      </c>
      <c r="AZ19" s="153" t="str">
        <f t="shared" si="7"/>
        <v>NO</v>
      </c>
      <c r="BA19" s="212" t="s">
        <v>223</v>
      </c>
      <c r="BB19" s="261" t="s">
        <v>135</v>
      </c>
    </row>
    <row r="20" spans="2:54" ht="57" customHeight="1">
      <c r="B20" s="187" t="s">
        <v>109</v>
      </c>
      <c r="C20" s="271"/>
      <c r="D20" s="153" t="s">
        <v>247</v>
      </c>
      <c r="E20" s="206" t="s">
        <v>248</v>
      </c>
      <c r="F20" s="206" t="s">
        <v>249</v>
      </c>
      <c r="G20" s="207" t="s">
        <v>250</v>
      </c>
      <c r="H20" s="207" t="s">
        <v>236</v>
      </c>
      <c r="I20" s="153">
        <v>1</v>
      </c>
      <c r="J20" s="207" t="s">
        <v>237</v>
      </c>
      <c r="K20" s="193">
        <v>1</v>
      </c>
      <c r="L20" s="208">
        <v>45293</v>
      </c>
      <c r="M20" s="208">
        <v>45337</v>
      </c>
      <c r="N20" s="196">
        <v>45382</v>
      </c>
      <c r="O20" s="226" t="s">
        <v>251</v>
      </c>
      <c r="P20" s="217">
        <v>1</v>
      </c>
      <c r="Q20" s="199">
        <f t="shared" si="2"/>
        <v>1</v>
      </c>
      <c r="R20" s="200">
        <f t="shared" si="3"/>
        <v>1</v>
      </c>
      <c r="S20" s="201" t="str">
        <f t="shared" si="0"/>
        <v>OK</v>
      </c>
      <c r="T20" s="218" t="s">
        <v>252</v>
      </c>
      <c r="U20" s="219" t="s">
        <v>119</v>
      </c>
      <c r="V20" s="203" t="str">
        <f t="shared" si="14"/>
        <v>CUMPLIDA</v>
      </c>
      <c r="W20" s="204">
        <v>45473</v>
      </c>
      <c r="X20" s="154"/>
      <c r="Y20" s="217"/>
      <c r="Z20" s="199"/>
      <c r="AA20" s="200"/>
      <c r="AB20" s="201"/>
      <c r="AC20" s="212" t="s">
        <v>222</v>
      </c>
      <c r="AD20" s="187" t="s">
        <v>119</v>
      </c>
      <c r="AE20" s="236"/>
      <c r="AF20" s="204">
        <v>45565</v>
      </c>
      <c r="AG20" s="154"/>
      <c r="AH20" s="154"/>
      <c r="AI20" s="154"/>
      <c r="AJ20" s="154"/>
      <c r="AK20" s="154"/>
      <c r="AL20" s="212" t="s">
        <v>222</v>
      </c>
      <c r="AM20" s="187" t="s">
        <v>119</v>
      </c>
      <c r="AN20" s="154"/>
      <c r="AO20" s="154"/>
      <c r="AP20" s="154"/>
      <c r="AQ20" s="154"/>
      <c r="AR20" s="154"/>
      <c r="AS20" s="154"/>
      <c r="AT20" s="154"/>
      <c r="AU20" s="154"/>
      <c r="AV20" s="154"/>
      <c r="AW20" s="176" t="s">
        <v>122</v>
      </c>
      <c r="AX20" s="176" t="s">
        <v>123</v>
      </c>
      <c r="AY20" s="237" t="str">
        <f t="shared" si="15"/>
        <v>EFECTIVA</v>
      </c>
      <c r="AZ20" s="153" t="str">
        <f t="shared" si="7"/>
        <v>NO</v>
      </c>
      <c r="BA20" s="212" t="s">
        <v>223</v>
      </c>
      <c r="BB20" s="261" t="s">
        <v>135</v>
      </c>
    </row>
    <row r="21" spans="2:54" ht="57" customHeight="1">
      <c r="B21" s="187" t="s">
        <v>109</v>
      </c>
      <c r="C21" s="271"/>
      <c r="D21" s="153" t="s">
        <v>253</v>
      </c>
      <c r="E21" s="206" t="s">
        <v>254</v>
      </c>
      <c r="F21" s="206" t="s">
        <v>255</v>
      </c>
      <c r="G21" s="207" t="s">
        <v>256</v>
      </c>
      <c r="H21" s="207" t="s">
        <v>257</v>
      </c>
      <c r="I21" s="153">
        <v>1</v>
      </c>
      <c r="J21" s="207" t="s">
        <v>219</v>
      </c>
      <c r="K21" s="193">
        <v>1</v>
      </c>
      <c r="L21" s="214">
        <v>45280</v>
      </c>
      <c r="M21" s="208">
        <v>45291</v>
      </c>
      <c r="N21" s="216">
        <v>45382</v>
      </c>
      <c r="O21" s="226" t="s">
        <v>258</v>
      </c>
      <c r="P21" s="217">
        <v>1</v>
      </c>
      <c r="Q21" s="199">
        <f t="shared" si="2"/>
        <v>1</v>
      </c>
      <c r="R21" s="200">
        <f t="shared" si="3"/>
        <v>1</v>
      </c>
      <c r="S21" s="201" t="str">
        <f t="shared" si="0"/>
        <v>OK</v>
      </c>
      <c r="T21" s="212" t="s">
        <v>259</v>
      </c>
      <c r="U21" s="219" t="s">
        <v>119</v>
      </c>
      <c r="V21" s="203" t="str">
        <f t="shared" si="9"/>
        <v>CUMPLIDA</v>
      </c>
      <c r="W21" s="204">
        <v>45473</v>
      </c>
      <c r="X21" s="154"/>
      <c r="Y21" s="217"/>
      <c r="Z21" s="199"/>
      <c r="AA21" s="200"/>
      <c r="AB21" s="201"/>
      <c r="AC21" s="212" t="s">
        <v>222</v>
      </c>
      <c r="AD21" s="187" t="s">
        <v>119</v>
      </c>
      <c r="AE21" s="236"/>
      <c r="AF21" s="204">
        <v>45565</v>
      </c>
      <c r="AG21" s="154"/>
      <c r="AH21" s="154"/>
      <c r="AI21" s="154"/>
      <c r="AJ21" s="154"/>
      <c r="AK21" s="154"/>
      <c r="AL21" s="212" t="s">
        <v>222</v>
      </c>
      <c r="AM21" s="187" t="s">
        <v>119</v>
      </c>
      <c r="AN21" s="154"/>
      <c r="AO21" s="154"/>
      <c r="AP21" s="154"/>
      <c r="AQ21" s="154"/>
      <c r="AR21" s="154"/>
      <c r="AS21" s="154"/>
      <c r="AT21" s="154"/>
      <c r="AU21" s="154"/>
      <c r="AV21" s="154"/>
      <c r="AW21" s="176" t="s">
        <v>122</v>
      </c>
      <c r="AX21" s="176" t="s">
        <v>123</v>
      </c>
      <c r="AY21" s="237" t="str">
        <f t="shared" si="15"/>
        <v>EFECTIVA</v>
      </c>
      <c r="AZ21" s="153" t="str">
        <f t="shared" si="7"/>
        <v>NO</v>
      </c>
      <c r="BA21" s="212" t="s">
        <v>223</v>
      </c>
      <c r="BB21" s="261" t="s">
        <v>135</v>
      </c>
    </row>
    <row r="22" spans="2:54" ht="409.5" customHeight="1">
      <c r="B22" s="187" t="s">
        <v>109</v>
      </c>
      <c r="C22" s="271"/>
      <c r="D22" s="153" t="s">
        <v>260</v>
      </c>
      <c r="E22" s="206" t="s">
        <v>261</v>
      </c>
      <c r="F22" s="206" t="s">
        <v>262</v>
      </c>
      <c r="G22" s="207" t="s">
        <v>263</v>
      </c>
      <c r="H22" s="207" t="s">
        <v>264</v>
      </c>
      <c r="I22" s="153">
        <v>1</v>
      </c>
      <c r="J22" s="207" t="s">
        <v>159</v>
      </c>
      <c r="K22" s="193">
        <v>1</v>
      </c>
      <c r="L22" s="214">
        <v>45293</v>
      </c>
      <c r="M22" s="215">
        <v>45473</v>
      </c>
      <c r="N22" s="216">
        <v>45382</v>
      </c>
      <c r="O22" s="197" t="s">
        <v>265</v>
      </c>
      <c r="P22" s="217">
        <v>0.05</v>
      </c>
      <c r="Q22" s="199">
        <f t="shared" si="2"/>
        <v>0.05</v>
      </c>
      <c r="R22" s="200">
        <f t="shared" si="3"/>
        <v>0.05</v>
      </c>
      <c r="S22" s="201" t="str">
        <f t="shared" si="0"/>
        <v>ALERTA</v>
      </c>
      <c r="T22" s="218" t="s">
        <v>266</v>
      </c>
      <c r="U22" s="219" t="s">
        <v>162</v>
      </c>
      <c r="V22" s="203" t="str">
        <f>IF(R22=100%,IF(R22&gt;=100%,"CUMPLIDA","PENDIENTE"),IF(R22&lt;50%,"ATENCIÓN","PENDIENTE"))</f>
        <v>ATENCIÓN</v>
      </c>
      <c r="W22" s="204">
        <v>45473</v>
      </c>
      <c r="X22" s="212" t="s">
        <v>267</v>
      </c>
      <c r="Y22" s="217">
        <v>0.2</v>
      </c>
      <c r="Z22" s="199">
        <f t="shared" si="5"/>
        <v>0.2</v>
      </c>
      <c r="AA22" s="200">
        <f t="shared" si="6"/>
        <v>0.2</v>
      </c>
      <c r="AB22" s="201" t="str">
        <f t="shared" si="1"/>
        <v>ALERTA</v>
      </c>
      <c r="AC22" s="221" t="s">
        <v>268</v>
      </c>
      <c r="AD22" s="187" t="s">
        <v>119</v>
      </c>
      <c r="AE22" s="235" t="str">
        <f>IF(AA22=100%,IF(AA22&gt;=100%,"CUMPLIDA","PENDIENTE"),IF(AA22&lt;100%,"INCUMPLIDA","PENDIENTE"))</f>
        <v>INCUMPLIDA</v>
      </c>
      <c r="AF22" s="204">
        <v>45565</v>
      </c>
      <c r="AG22" s="221" t="s">
        <v>269</v>
      </c>
      <c r="AH22" s="211">
        <v>0.7</v>
      </c>
      <c r="AI22" s="199">
        <f t="shared" ref="AI22" si="16">(IF(AH22="","",IF(OR($I22=0,$I22="",AF22=""),"",AH22/$I22)))</f>
        <v>0.7</v>
      </c>
      <c r="AJ22" s="200">
        <f t="shared" ref="AJ22" si="17">(IF(OR($K22="",AI22=""),"",IF(OR($K22=0,AI22=0),0,IF((AI22*100%)/$K22&gt;100%,100%,(AI22*100%)/$K22))))</f>
        <v>0.7</v>
      </c>
      <c r="AK22" s="201" t="str">
        <f t="shared" ref="AK22" si="18">IF(AH22="","",IF(AJ22&lt;100%, IF(AJ22&lt;100%, "ALERTA","EN TERMINO"), IF(AJ22=100%, "OK", "EN TERMINO")))</f>
        <v>ALERTA</v>
      </c>
      <c r="AL22" s="258" t="s">
        <v>270</v>
      </c>
      <c r="AM22" s="219" t="s">
        <v>162</v>
      </c>
      <c r="AN22" s="203" t="str">
        <f>IF(AJ22=100%,IF(AJ22&gt;=100%,"CUMPLIDA","ATENCIÓN"),IF(AJ22&lt;100%,"INCUMPLIDA","EN EJECUCIÓN"))</f>
        <v>INCUMPLIDA</v>
      </c>
      <c r="AO22" s="154"/>
      <c r="AP22" s="154"/>
      <c r="AQ22" s="154"/>
      <c r="AR22" s="154"/>
      <c r="AS22" s="154"/>
      <c r="AT22" s="154"/>
      <c r="AU22" s="154"/>
      <c r="AV22" s="154"/>
      <c r="AW22" s="255" t="s">
        <v>123</v>
      </c>
      <c r="AX22" s="255" t="s">
        <v>123</v>
      </c>
      <c r="AY22" s="237" t="str">
        <f>IF(AND(AW22="SI",AX22="NO"),"EFECTIVA",IF(AND(AW22="NO",AX22="NO"),"INEFECTIVA",IF(AND(AW22="NO",AX22="SI"),"INEFECTIVA")))</f>
        <v>INEFECTIVA</v>
      </c>
      <c r="AZ22" s="256" t="str">
        <f>IF(AY22="EFECTIVA","NO","SI")</f>
        <v>SI</v>
      </c>
      <c r="BA22" s="154"/>
      <c r="BB22" s="153"/>
    </row>
    <row r="23" spans="2:54" ht="58.5" customHeight="1">
      <c r="B23" s="187" t="s">
        <v>109</v>
      </c>
      <c r="C23" s="271"/>
      <c r="D23" s="153" t="s">
        <v>260</v>
      </c>
      <c r="E23" s="206" t="s">
        <v>261</v>
      </c>
      <c r="F23" s="206" t="s">
        <v>271</v>
      </c>
      <c r="G23" s="207" t="s">
        <v>272</v>
      </c>
      <c r="H23" s="207" t="s">
        <v>273</v>
      </c>
      <c r="I23" s="153">
        <v>1</v>
      </c>
      <c r="J23" s="207" t="s">
        <v>219</v>
      </c>
      <c r="K23" s="193">
        <v>1</v>
      </c>
      <c r="L23" s="214">
        <v>45293</v>
      </c>
      <c r="M23" s="208">
        <v>45351</v>
      </c>
      <c r="N23" s="196">
        <v>45382</v>
      </c>
      <c r="O23" s="226" t="s">
        <v>274</v>
      </c>
      <c r="P23" s="217">
        <v>1</v>
      </c>
      <c r="Q23" s="199">
        <f t="shared" si="2"/>
        <v>1</v>
      </c>
      <c r="R23" s="200">
        <f t="shared" si="3"/>
        <v>1</v>
      </c>
      <c r="S23" s="201" t="str">
        <f t="shared" si="0"/>
        <v>OK</v>
      </c>
      <c r="T23" s="218" t="s">
        <v>275</v>
      </c>
      <c r="U23" s="219" t="s">
        <v>119</v>
      </c>
      <c r="V23" s="203" t="str">
        <f>IF(R23=100%,IF(R23&gt;=100%,"CUMPLIDA","PENDIENTE"),IF(R23&lt;100%,"INCUMPLIDA","PENDIENTE"))</f>
        <v>CUMPLIDA</v>
      </c>
      <c r="W23" s="204">
        <v>45473</v>
      </c>
      <c r="X23" s="154"/>
      <c r="Y23" s="217"/>
      <c r="Z23" s="199"/>
      <c r="AA23" s="200"/>
      <c r="AB23" s="201"/>
      <c r="AC23" s="212" t="s">
        <v>222</v>
      </c>
      <c r="AD23" s="187" t="s">
        <v>119</v>
      </c>
      <c r="AE23" s="236"/>
      <c r="AF23" s="204">
        <v>45565</v>
      </c>
      <c r="AG23" s="154"/>
      <c r="AH23" s="154"/>
      <c r="AI23" s="154"/>
      <c r="AJ23" s="154"/>
      <c r="AK23" s="154"/>
      <c r="AL23" s="212" t="s">
        <v>222</v>
      </c>
      <c r="AM23" s="187" t="s">
        <v>119</v>
      </c>
      <c r="AN23" s="154"/>
      <c r="AO23" s="154"/>
      <c r="AP23" s="154"/>
      <c r="AQ23" s="154"/>
      <c r="AR23" s="154"/>
      <c r="AS23" s="154"/>
      <c r="AT23" s="154"/>
      <c r="AU23" s="154"/>
      <c r="AV23" s="154"/>
      <c r="AW23" s="176" t="s">
        <v>122</v>
      </c>
      <c r="AX23" s="176" t="s">
        <v>123</v>
      </c>
      <c r="AY23" s="237" t="str">
        <f t="shared" ref="AY23:AY25" si="19">IF(AND(AW23="SI",AX23="NO"),"EFECTIVA","INEFECTIVA")</f>
        <v>EFECTIVA</v>
      </c>
      <c r="AZ23" s="153" t="str">
        <f t="shared" si="7"/>
        <v>NO</v>
      </c>
      <c r="BA23" s="212" t="s">
        <v>223</v>
      </c>
      <c r="BB23" s="261" t="s">
        <v>135</v>
      </c>
    </row>
    <row r="24" spans="2:54" ht="58.5" customHeight="1">
      <c r="B24" s="187" t="s">
        <v>109</v>
      </c>
      <c r="C24" s="271"/>
      <c r="D24" s="153" t="s">
        <v>276</v>
      </c>
      <c r="E24" s="206" t="s">
        <v>277</v>
      </c>
      <c r="F24" s="206" t="s">
        <v>255</v>
      </c>
      <c r="G24" s="207" t="s">
        <v>278</v>
      </c>
      <c r="H24" s="207" t="s">
        <v>279</v>
      </c>
      <c r="I24" s="153">
        <v>1</v>
      </c>
      <c r="J24" s="207" t="s">
        <v>219</v>
      </c>
      <c r="K24" s="193">
        <v>1</v>
      </c>
      <c r="L24" s="214">
        <v>45293</v>
      </c>
      <c r="M24" s="208">
        <v>45381</v>
      </c>
      <c r="N24" s="196">
        <v>45382</v>
      </c>
      <c r="O24" s="226" t="s">
        <v>280</v>
      </c>
      <c r="P24" s="217">
        <v>1</v>
      </c>
      <c r="Q24" s="199">
        <f t="shared" si="2"/>
        <v>1</v>
      </c>
      <c r="R24" s="200">
        <f t="shared" si="3"/>
        <v>1</v>
      </c>
      <c r="S24" s="201" t="str">
        <f t="shared" si="0"/>
        <v>OK</v>
      </c>
      <c r="T24" s="218" t="s">
        <v>281</v>
      </c>
      <c r="U24" s="219" t="s">
        <v>119</v>
      </c>
      <c r="V24" s="203" t="str">
        <f t="shared" ref="V24:V25" si="20">IF(R24=100%,IF(R24&gt;=100%,"CUMPLIDA","PENDIENTE"),IF(R24&lt;100%,"INCUMPLIDA","PENDIENTE"))</f>
        <v>CUMPLIDA</v>
      </c>
      <c r="W24" s="204">
        <v>45473</v>
      </c>
      <c r="X24" s="154"/>
      <c r="Y24" s="217"/>
      <c r="Z24" s="199"/>
      <c r="AA24" s="200"/>
      <c r="AB24" s="201"/>
      <c r="AC24" s="212" t="s">
        <v>222</v>
      </c>
      <c r="AD24" s="187" t="s">
        <v>119</v>
      </c>
      <c r="AE24" s="236"/>
      <c r="AF24" s="204">
        <v>45565</v>
      </c>
      <c r="AG24" s="154"/>
      <c r="AH24" s="154"/>
      <c r="AI24" s="154"/>
      <c r="AJ24" s="154"/>
      <c r="AK24" s="154"/>
      <c r="AL24" s="212" t="s">
        <v>222</v>
      </c>
      <c r="AM24" s="187" t="s">
        <v>119</v>
      </c>
      <c r="AN24" s="154"/>
      <c r="AO24" s="154"/>
      <c r="AP24" s="154"/>
      <c r="AQ24" s="154"/>
      <c r="AR24" s="154"/>
      <c r="AS24" s="154"/>
      <c r="AT24" s="154"/>
      <c r="AU24" s="154"/>
      <c r="AV24" s="154"/>
      <c r="AW24" s="176" t="s">
        <v>122</v>
      </c>
      <c r="AX24" s="176" t="s">
        <v>123</v>
      </c>
      <c r="AY24" s="237" t="str">
        <f t="shared" si="19"/>
        <v>EFECTIVA</v>
      </c>
      <c r="AZ24" s="153" t="str">
        <f t="shared" si="7"/>
        <v>NO</v>
      </c>
      <c r="BA24" s="212" t="s">
        <v>223</v>
      </c>
      <c r="BB24" s="261" t="s">
        <v>135</v>
      </c>
    </row>
    <row r="25" spans="2:54" ht="58.5" customHeight="1">
      <c r="B25" s="187" t="s">
        <v>109</v>
      </c>
      <c r="C25" s="271"/>
      <c r="D25" s="153" t="s">
        <v>282</v>
      </c>
      <c r="E25" s="206" t="s">
        <v>283</v>
      </c>
      <c r="F25" s="206" t="s">
        <v>284</v>
      </c>
      <c r="G25" s="207" t="s">
        <v>285</v>
      </c>
      <c r="H25" s="207" t="s">
        <v>286</v>
      </c>
      <c r="I25" s="153">
        <v>1</v>
      </c>
      <c r="J25" s="207" t="s">
        <v>219</v>
      </c>
      <c r="K25" s="193">
        <v>1</v>
      </c>
      <c r="L25" s="214">
        <v>45293</v>
      </c>
      <c r="M25" s="208">
        <v>45381</v>
      </c>
      <c r="N25" s="196">
        <v>45382</v>
      </c>
      <c r="O25" s="226" t="s">
        <v>287</v>
      </c>
      <c r="P25" s="217">
        <v>1</v>
      </c>
      <c r="Q25" s="199">
        <f t="shared" si="2"/>
        <v>1</v>
      </c>
      <c r="R25" s="200">
        <f t="shared" si="3"/>
        <v>1</v>
      </c>
      <c r="S25" s="201" t="str">
        <f t="shared" si="0"/>
        <v>OK</v>
      </c>
      <c r="T25" s="218" t="s">
        <v>288</v>
      </c>
      <c r="U25" s="219" t="s">
        <v>119</v>
      </c>
      <c r="V25" s="203" t="str">
        <f t="shared" si="20"/>
        <v>CUMPLIDA</v>
      </c>
      <c r="W25" s="204">
        <v>45473</v>
      </c>
      <c r="X25" s="219" t="s">
        <v>289</v>
      </c>
      <c r="Y25" s="217">
        <v>1</v>
      </c>
      <c r="Z25" s="199">
        <f t="shared" si="5"/>
        <v>1</v>
      </c>
      <c r="AA25" s="200">
        <f t="shared" si="6"/>
        <v>1</v>
      </c>
      <c r="AB25" s="201" t="str">
        <f t="shared" si="1"/>
        <v>OK</v>
      </c>
      <c r="AC25" s="221" t="s">
        <v>290</v>
      </c>
      <c r="AD25" s="187" t="s">
        <v>119</v>
      </c>
      <c r="AE25" s="235" t="str">
        <f t="shared" si="10"/>
        <v>CUMPLIDA</v>
      </c>
      <c r="AF25" s="204">
        <v>45565</v>
      </c>
      <c r="AG25" s="154"/>
      <c r="AH25" s="154"/>
      <c r="AI25" s="154"/>
      <c r="AJ25" s="154"/>
      <c r="AK25" s="154"/>
      <c r="AL25" s="212" t="s">
        <v>291</v>
      </c>
      <c r="AM25" s="187" t="s">
        <v>119</v>
      </c>
      <c r="AN25" s="154"/>
      <c r="AO25" s="154"/>
      <c r="AP25" s="154"/>
      <c r="AQ25" s="154"/>
      <c r="AR25" s="154"/>
      <c r="AS25" s="154"/>
      <c r="AT25" s="154"/>
      <c r="AU25" s="154"/>
      <c r="AV25" s="154"/>
      <c r="AW25" s="176" t="s">
        <v>122</v>
      </c>
      <c r="AX25" s="176" t="s">
        <v>123</v>
      </c>
      <c r="AY25" s="237" t="str">
        <f t="shared" si="19"/>
        <v>EFECTIVA</v>
      </c>
      <c r="AZ25" s="153" t="str">
        <f t="shared" si="7"/>
        <v>NO</v>
      </c>
      <c r="BA25" s="212" t="s">
        <v>223</v>
      </c>
      <c r="BB25" s="261" t="s">
        <v>135</v>
      </c>
    </row>
    <row r="26" spans="2:54" ht="201.75" customHeight="1">
      <c r="B26" s="187" t="s">
        <v>109</v>
      </c>
      <c r="C26" s="271"/>
      <c r="D26" s="153" t="s">
        <v>292</v>
      </c>
      <c r="E26" s="206" t="s">
        <v>293</v>
      </c>
      <c r="F26" s="206" t="s">
        <v>294</v>
      </c>
      <c r="G26" s="207" t="s">
        <v>295</v>
      </c>
      <c r="H26" s="207" t="s">
        <v>296</v>
      </c>
      <c r="I26" s="153">
        <v>1</v>
      </c>
      <c r="J26" s="207" t="s">
        <v>237</v>
      </c>
      <c r="K26" s="193">
        <v>1</v>
      </c>
      <c r="L26" s="208">
        <v>45293</v>
      </c>
      <c r="M26" s="208">
        <v>45626</v>
      </c>
      <c r="N26" s="216">
        <v>45382</v>
      </c>
      <c r="O26" s="226" t="s">
        <v>297</v>
      </c>
      <c r="P26" s="217">
        <v>0.01</v>
      </c>
      <c r="Q26" s="199">
        <f t="shared" si="2"/>
        <v>0.01</v>
      </c>
      <c r="R26" s="200">
        <f t="shared" si="3"/>
        <v>0.01</v>
      </c>
      <c r="S26" s="201" t="str">
        <f t="shared" si="0"/>
        <v>ALERTA</v>
      </c>
      <c r="T26" s="212" t="s">
        <v>298</v>
      </c>
      <c r="U26" s="219" t="s">
        <v>119</v>
      </c>
      <c r="V26" s="203" t="str">
        <f t="shared" si="9"/>
        <v>ATENCIÓN</v>
      </c>
      <c r="W26" s="204">
        <v>45473</v>
      </c>
      <c r="X26" s="212" t="s">
        <v>299</v>
      </c>
      <c r="Y26" s="217">
        <v>0.66</v>
      </c>
      <c r="Z26" s="199">
        <f t="shared" si="5"/>
        <v>0.66</v>
      </c>
      <c r="AA26" s="200">
        <f t="shared" si="6"/>
        <v>0.66</v>
      </c>
      <c r="AB26" s="201" t="str">
        <f t="shared" si="1"/>
        <v>ALERTA</v>
      </c>
      <c r="AC26" s="218" t="s">
        <v>300</v>
      </c>
      <c r="AD26" s="187" t="s">
        <v>119</v>
      </c>
      <c r="AE26" s="235" t="str">
        <f t="shared" si="10"/>
        <v>ATENCIÓN</v>
      </c>
      <c r="AF26" s="204">
        <v>45565</v>
      </c>
      <c r="AG26" s="154"/>
      <c r="AH26" s="211">
        <v>0.83</v>
      </c>
      <c r="AI26" s="199">
        <f t="shared" ref="AI26" si="21">(IF(AH26="","",IF(OR($I26=0,$I26="",AF26=""),"",AH26/$I26)))</f>
        <v>0.83</v>
      </c>
      <c r="AJ26" s="200">
        <f t="shared" ref="AJ26" si="22">(IF(OR($K26="",AI26=""),"",IF(OR($K26=0,AI26=0),0,IF((AI26*100%)/$K26&gt;100%,100%,(AI26*100%)/$K26))))</f>
        <v>0.83</v>
      </c>
      <c r="AK26" s="201" t="str">
        <f t="shared" ref="AK26" si="23">IF(AH26="","",IF(AJ26&lt;100%, IF(AJ26&lt;100%, "ALERTA","EN TERMINO"), IF(AJ26=100%, "OK", "EN TERMINO")))</f>
        <v>ALERTA</v>
      </c>
      <c r="AL26" s="218" t="s">
        <v>512</v>
      </c>
      <c r="AM26" s="187" t="s">
        <v>119</v>
      </c>
      <c r="AN26" s="203" t="str">
        <f>IF(AJ26=100%,IF(AJ26&gt;=100%,"CUMPLIDA","ATENCIÓN"),IF(AJ26&lt;75%,"ATENCIÓN","EN EJECUCIÓN"))</f>
        <v>EN EJECUCIÓN</v>
      </c>
      <c r="AO26" s="154"/>
      <c r="AP26" s="154"/>
      <c r="AQ26" s="154"/>
      <c r="AR26" s="154"/>
      <c r="AS26" s="154"/>
      <c r="AT26" s="154"/>
      <c r="AU26" s="154"/>
      <c r="AV26" s="154"/>
      <c r="AW26" s="154"/>
      <c r="AX26" s="154"/>
      <c r="AY26" s="154"/>
      <c r="AZ26" s="153" t="str">
        <f t="shared" si="7"/>
        <v>SI</v>
      </c>
      <c r="BA26" s="154"/>
      <c r="BB26" s="153"/>
    </row>
    <row r="27" spans="2:54" ht="73.5" customHeight="1">
      <c r="B27" s="187" t="s">
        <v>109</v>
      </c>
      <c r="C27" s="271"/>
      <c r="D27" s="153" t="s">
        <v>301</v>
      </c>
      <c r="E27" s="206" t="s">
        <v>302</v>
      </c>
      <c r="F27" s="206" t="s">
        <v>303</v>
      </c>
      <c r="G27" s="207" t="s">
        <v>304</v>
      </c>
      <c r="H27" s="207" t="s">
        <v>236</v>
      </c>
      <c r="I27" s="153">
        <v>1</v>
      </c>
      <c r="J27" s="207" t="s">
        <v>237</v>
      </c>
      <c r="K27" s="193">
        <v>1</v>
      </c>
      <c r="L27" s="208">
        <v>45293</v>
      </c>
      <c r="M27" s="208">
        <v>45337</v>
      </c>
      <c r="N27" s="196">
        <v>45382</v>
      </c>
      <c r="O27" s="229" t="s">
        <v>305</v>
      </c>
      <c r="P27" s="217">
        <v>1</v>
      </c>
      <c r="Q27" s="199">
        <f t="shared" si="2"/>
        <v>1</v>
      </c>
      <c r="R27" s="200">
        <f t="shared" si="3"/>
        <v>1</v>
      </c>
      <c r="S27" s="201" t="str">
        <f t="shared" si="0"/>
        <v>OK</v>
      </c>
      <c r="T27" s="218" t="s">
        <v>306</v>
      </c>
      <c r="U27" s="219" t="s">
        <v>119</v>
      </c>
      <c r="V27" s="203" t="str">
        <f>IF(R27=100%,IF(R27&gt;=100%,"CUMPLIDA","PENDIENTE"),IF(R27&lt;100%,"INCUMPLIDA","PENDIENTE"))</f>
        <v>CUMPLIDA</v>
      </c>
      <c r="W27" s="204">
        <v>45473</v>
      </c>
      <c r="X27" s="154"/>
      <c r="Y27" s="217"/>
      <c r="Z27" s="199"/>
      <c r="AA27" s="200"/>
      <c r="AB27" s="201"/>
      <c r="AC27" s="212" t="s">
        <v>222</v>
      </c>
      <c r="AD27" s="187" t="s">
        <v>119</v>
      </c>
      <c r="AE27" s="236"/>
      <c r="AF27" s="204">
        <v>45565</v>
      </c>
      <c r="AG27" s="154"/>
      <c r="AH27" s="154"/>
      <c r="AI27" s="154"/>
      <c r="AJ27" s="154"/>
      <c r="AK27" s="154"/>
      <c r="AL27" s="212" t="s">
        <v>222</v>
      </c>
      <c r="AM27" s="187" t="s">
        <v>119</v>
      </c>
      <c r="AN27" s="154"/>
      <c r="AO27" s="154"/>
      <c r="AP27" s="154"/>
      <c r="AQ27" s="154"/>
      <c r="AR27" s="154"/>
      <c r="AS27" s="154"/>
      <c r="AT27" s="154"/>
      <c r="AU27" s="154"/>
      <c r="AV27" s="154"/>
      <c r="AW27" s="176" t="s">
        <v>122</v>
      </c>
      <c r="AX27" s="176" t="s">
        <v>123</v>
      </c>
      <c r="AY27" s="237" t="str">
        <f>IF(AND(AW27="SI",AX27="NO"),"EFECTIVA","INEFECTIVA")</f>
        <v>EFECTIVA</v>
      </c>
      <c r="AZ27" s="153" t="str">
        <f t="shared" si="7"/>
        <v>NO</v>
      </c>
      <c r="BA27" s="212" t="s">
        <v>223</v>
      </c>
      <c r="BB27" s="261" t="s">
        <v>135</v>
      </c>
    </row>
    <row r="28" spans="2:54" ht="100.5" customHeight="1">
      <c r="B28" s="187" t="s">
        <v>109</v>
      </c>
      <c r="C28" s="271"/>
      <c r="D28" s="153" t="s">
        <v>307</v>
      </c>
      <c r="E28" s="206" t="s">
        <v>308</v>
      </c>
      <c r="F28" s="206" t="s">
        <v>309</v>
      </c>
      <c r="G28" s="207" t="s">
        <v>310</v>
      </c>
      <c r="H28" s="207" t="s">
        <v>311</v>
      </c>
      <c r="I28" s="153">
        <v>2</v>
      </c>
      <c r="J28" s="207" t="s">
        <v>237</v>
      </c>
      <c r="K28" s="193">
        <v>1</v>
      </c>
      <c r="L28" s="214">
        <v>45300</v>
      </c>
      <c r="M28" s="208">
        <v>45626</v>
      </c>
      <c r="N28" s="196">
        <v>45382</v>
      </c>
      <c r="O28" s="226" t="s">
        <v>312</v>
      </c>
      <c r="P28" s="217">
        <v>0.05</v>
      </c>
      <c r="Q28" s="199">
        <f>(IF(P28="","",IF(OR($I28=0,$I28="",N28=""),"",P28/$I28)))</f>
        <v>2.5000000000000001E-2</v>
      </c>
      <c r="R28" s="200">
        <f t="shared" si="3"/>
        <v>2.5000000000000001E-2</v>
      </c>
      <c r="S28" s="201" t="str">
        <f t="shared" si="0"/>
        <v>ALERTA</v>
      </c>
      <c r="T28" s="218" t="s">
        <v>313</v>
      </c>
      <c r="U28" s="219" t="s">
        <v>119</v>
      </c>
      <c r="V28" s="203" t="str">
        <f t="shared" si="9"/>
        <v>ATENCIÓN</v>
      </c>
      <c r="W28" s="204">
        <v>45473</v>
      </c>
      <c r="X28" s="154"/>
      <c r="Y28" s="217">
        <v>0.05</v>
      </c>
      <c r="Z28" s="199">
        <f t="shared" si="5"/>
        <v>2.5000000000000001E-2</v>
      </c>
      <c r="AA28" s="200">
        <f t="shared" si="6"/>
        <v>2.5000000000000001E-2</v>
      </c>
      <c r="AB28" s="201" t="str">
        <f t="shared" si="1"/>
        <v>ALERTA</v>
      </c>
      <c r="AC28" s="220" t="s">
        <v>314</v>
      </c>
      <c r="AD28" s="187" t="s">
        <v>119</v>
      </c>
      <c r="AE28" s="235" t="str">
        <f t="shared" si="10"/>
        <v>ATENCIÓN</v>
      </c>
      <c r="AF28" s="204">
        <v>45565</v>
      </c>
      <c r="AG28" s="211"/>
      <c r="AH28" s="211">
        <v>0.05</v>
      </c>
      <c r="AI28" s="199">
        <f t="shared" ref="AI28" si="24">(IF(AH28="","",IF(OR($I28=0,$I28="",AF28=""),"",AH28/$I28)))</f>
        <v>2.5000000000000001E-2</v>
      </c>
      <c r="AJ28" s="200">
        <f t="shared" ref="AJ28" si="25">(IF(OR($K28="",AI28=""),"",IF(OR($K28=0,AI28=0),0,IF((AI28*100%)/$K28&gt;100%,100%,(AI28*100%)/$K28))))</f>
        <v>2.5000000000000001E-2</v>
      </c>
      <c r="AK28" s="201" t="str">
        <f t="shared" ref="AK28" si="26">IF(AH28="","",IF(AJ28&lt;100%, IF(AJ28&lt;100%, "ALERTA","EN TERMINO"), IF(AJ28=100%, "OK", "EN TERMINO")))</f>
        <v>ALERTA</v>
      </c>
      <c r="AL28" s="259" t="s">
        <v>511</v>
      </c>
      <c r="AM28" s="219" t="s">
        <v>162</v>
      </c>
      <c r="AN28" s="203" t="str">
        <f>IF(AJ28=100%,IF(AJ28&gt;=100%,"CUMPLIDA","ATENCIÓN"),IF(AJ28&lt;75%,"ATENCIÓN","EN EJECUCIÓN"))</f>
        <v>ATENCIÓN</v>
      </c>
      <c r="AO28" s="154"/>
      <c r="AP28" s="154"/>
      <c r="AQ28" s="154"/>
      <c r="AR28" s="154"/>
      <c r="AS28" s="154"/>
      <c r="AT28" s="154"/>
      <c r="AU28" s="154"/>
      <c r="AV28" s="154"/>
      <c r="AW28" s="154"/>
      <c r="AX28" s="154"/>
      <c r="AY28" s="154"/>
      <c r="AZ28" s="153" t="str">
        <f t="shared" si="7"/>
        <v>SI</v>
      </c>
      <c r="BA28" s="154"/>
      <c r="BB28" s="153"/>
    </row>
    <row r="29" spans="2:54" ht="70.5" customHeight="1">
      <c r="B29" s="187" t="s">
        <v>109</v>
      </c>
      <c r="C29" s="271"/>
      <c r="D29" s="153" t="s">
        <v>125</v>
      </c>
      <c r="E29" s="206" t="s">
        <v>315</v>
      </c>
      <c r="F29" s="206" t="s">
        <v>316</v>
      </c>
      <c r="G29" s="207" t="s">
        <v>317</v>
      </c>
      <c r="H29" s="207" t="s">
        <v>318</v>
      </c>
      <c r="I29" s="153">
        <v>1</v>
      </c>
      <c r="J29" s="207" t="s">
        <v>237</v>
      </c>
      <c r="K29" s="193">
        <v>1</v>
      </c>
      <c r="L29" s="214">
        <v>45300</v>
      </c>
      <c r="M29" s="208">
        <v>45351</v>
      </c>
      <c r="N29" s="196">
        <v>45382</v>
      </c>
      <c r="O29" s="197" t="s">
        <v>319</v>
      </c>
      <c r="P29" s="217">
        <v>1</v>
      </c>
      <c r="Q29" s="199">
        <f t="shared" si="2"/>
        <v>1</v>
      </c>
      <c r="R29" s="200">
        <f t="shared" si="3"/>
        <v>1</v>
      </c>
      <c r="S29" s="201" t="str">
        <f t="shared" si="0"/>
        <v>OK</v>
      </c>
      <c r="T29" s="218" t="s">
        <v>320</v>
      </c>
      <c r="U29" s="219" t="s">
        <v>119</v>
      </c>
      <c r="V29" s="203" t="str">
        <f>IF(R29=100%,IF(R29&gt;=100%,"CUMPLIDA","PENDIENTE"),IF(R29&lt;100%,"INCUMPLIDA","PENDIENTE"))</f>
        <v>CUMPLIDA</v>
      </c>
      <c r="W29" s="204">
        <v>45473</v>
      </c>
      <c r="X29" s="154"/>
      <c r="Y29" s="217"/>
      <c r="Z29" s="199"/>
      <c r="AA29" s="200"/>
      <c r="AB29" s="201"/>
      <c r="AC29" s="212" t="s">
        <v>222</v>
      </c>
      <c r="AD29" s="187" t="s">
        <v>119</v>
      </c>
      <c r="AE29" s="236"/>
      <c r="AF29" s="204">
        <v>45565</v>
      </c>
      <c r="AG29" s="154"/>
      <c r="AH29" s="154"/>
      <c r="AI29" s="154"/>
      <c r="AJ29" s="154"/>
      <c r="AK29" s="154"/>
      <c r="AL29" s="212" t="s">
        <v>222</v>
      </c>
      <c r="AM29" s="187" t="s">
        <v>119</v>
      </c>
      <c r="AN29" s="154"/>
      <c r="AO29" s="154"/>
      <c r="AP29" s="154"/>
      <c r="AQ29" s="154"/>
      <c r="AR29" s="154"/>
      <c r="AS29" s="154"/>
      <c r="AT29" s="154"/>
      <c r="AU29" s="154"/>
      <c r="AV29" s="154"/>
      <c r="AW29" s="176" t="s">
        <v>122</v>
      </c>
      <c r="AX29" s="176" t="s">
        <v>123</v>
      </c>
      <c r="AY29" s="237" t="str">
        <f>IF(AND(AW29="SI",AX29="NO"),"EFECTIVA","INEFECTIVA")</f>
        <v>EFECTIVA</v>
      </c>
      <c r="AZ29" s="153" t="str">
        <f t="shared" si="7"/>
        <v>NO</v>
      </c>
      <c r="BA29" s="212" t="s">
        <v>223</v>
      </c>
      <c r="BB29" s="261" t="s">
        <v>135</v>
      </c>
    </row>
    <row r="30" spans="2:54" ht="84.75" customHeight="1">
      <c r="B30" s="187" t="s">
        <v>109</v>
      </c>
      <c r="C30" s="271"/>
      <c r="D30" s="153" t="s">
        <v>141</v>
      </c>
      <c r="E30" s="206" t="s">
        <v>321</v>
      </c>
      <c r="F30" s="206" t="s">
        <v>322</v>
      </c>
      <c r="G30" s="207" t="s">
        <v>323</v>
      </c>
      <c r="H30" s="207" t="s">
        <v>324</v>
      </c>
      <c r="I30" s="153">
        <v>1</v>
      </c>
      <c r="J30" s="207" t="s">
        <v>325</v>
      </c>
      <c r="K30" s="193">
        <v>1</v>
      </c>
      <c r="L30" s="214">
        <v>45300</v>
      </c>
      <c r="M30" s="208">
        <v>45636</v>
      </c>
      <c r="N30" s="216">
        <v>45382</v>
      </c>
      <c r="O30" s="197" t="s">
        <v>326</v>
      </c>
      <c r="P30" s="217">
        <v>0.25</v>
      </c>
      <c r="Q30" s="199">
        <f t="shared" si="2"/>
        <v>0.25</v>
      </c>
      <c r="R30" s="200">
        <v>0.25</v>
      </c>
      <c r="S30" s="201" t="str">
        <f t="shared" si="0"/>
        <v>ALERTA</v>
      </c>
      <c r="T30" s="212" t="s">
        <v>327</v>
      </c>
      <c r="U30" s="219" t="s">
        <v>162</v>
      </c>
      <c r="V30" s="203" t="str">
        <f t="shared" si="9"/>
        <v>ATENCIÓN</v>
      </c>
      <c r="W30" s="204">
        <v>45473</v>
      </c>
      <c r="X30" s="219" t="s">
        <v>328</v>
      </c>
      <c r="Y30" s="217">
        <v>0.5</v>
      </c>
      <c r="Z30" s="199">
        <f t="shared" si="5"/>
        <v>0.5</v>
      </c>
      <c r="AA30" s="200">
        <f t="shared" si="6"/>
        <v>0.5</v>
      </c>
      <c r="AB30" s="201" t="str">
        <f t="shared" si="1"/>
        <v>ALERTA</v>
      </c>
      <c r="AC30" s="218" t="s">
        <v>329</v>
      </c>
      <c r="AD30" s="187" t="s">
        <v>119</v>
      </c>
      <c r="AE30" s="235" t="str">
        <f t="shared" si="10"/>
        <v>ATENCIÓN</v>
      </c>
      <c r="AF30" s="204">
        <v>45565</v>
      </c>
      <c r="AG30" s="154"/>
      <c r="AH30" s="211">
        <v>0.75</v>
      </c>
      <c r="AI30" s="199">
        <f t="shared" ref="AI30" si="27">(IF(AH30="","",IF(OR($I30=0,$I30="",AF30=""),"",AH30/$I30)))</f>
        <v>0.75</v>
      </c>
      <c r="AJ30" s="200">
        <f t="shared" ref="AJ30" si="28">(IF(OR($K30="",AI30=""),"",IF(OR($K30=0,AI30=0),0,IF((AI30*100%)/$K30&gt;100%,100%,(AI30*100%)/$K30))))</f>
        <v>0.75</v>
      </c>
      <c r="AK30" s="201" t="str">
        <f t="shared" ref="AK30" si="29">IF(AH30="","",IF(AJ30&lt;100%, IF(AJ30&lt;100%, "ALERTA","EN TERMINO"), IF(AJ30=100%, "OK", "EN TERMINO")))</f>
        <v>ALERTA</v>
      </c>
      <c r="AL30" s="218" t="s">
        <v>330</v>
      </c>
      <c r="AM30" s="219" t="s">
        <v>162</v>
      </c>
      <c r="AN30" s="203" t="str">
        <f>IF(AJ30=100%,IF(AJ30&gt;=100%,"CUMPLIDA","ATENCIÓN"),IF(AJ30&lt;75%,"ATENCIÓN","EN EJECUCIÓN"))</f>
        <v>EN EJECUCIÓN</v>
      </c>
      <c r="AO30" s="154"/>
      <c r="AP30" s="154"/>
      <c r="AQ30" s="154"/>
      <c r="AR30" s="154"/>
      <c r="AS30" s="154"/>
      <c r="AT30" s="154"/>
      <c r="AU30" s="154"/>
      <c r="AV30" s="154"/>
      <c r="AW30" s="154"/>
      <c r="AX30" s="154"/>
      <c r="AY30" s="154"/>
      <c r="AZ30" s="153" t="str">
        <f t="shared" si="7"/>
        <v>SI</v>
      </c>
      <c r="BA30" s="154"/>
      <c r="BB30" s="153"/>
    </row>
    <row r="31" spans="2:54" ht="50.25" customHeight="1">
      <c r="B31" s="187" t="s">
        <v>109</v>
      </c>
      <c r="C31" s="271"/>
      <c r="D31" s="153" t="s">
        <v>331</v>
      </c>
      <c r="E31" s="206" t="s">
        <v>332</v>
      </c>
      <c r="F31" s="206" t="s">
        <v>333</v>
      </c>
      <c r="G31" s="207" t="s">
        <v>334</v>
      </c>
      <c r="H31" s="207" t="s">
        <v>335</v>
      </c>
      <c r="I31" s="153">
        <v>1</v>
      </c>
      <c r="J31" s="207" t="s">
        <v>159</v>
      </c>
      <c r="K31" s="193">
        <v>1</v>
      </c>
      <c r="L31" s="214">
        <v>45300</v>
      </c>
      <c r="M31" s="215">
        <v>45473</v>
      </c>
      <c r="N31" s="216">
        <v>45382</v>
      </c>
      <c r="O31" s="197" t="s">
        <v>336</v>
      </c>
      <c r="P31" s="217">
        <v>0.1</v>
      </c>
      <c r="Q31" s="199">
        <f t="shared" si="2"/>
        <v>0.1</v>
      </c>
      <c r="R31" s="200">
        <f t="shared" si="3"/>
        <v>0.1</v>
      </c>
      <c r="S31" s="201" t="str">
        <f t="shared" si="0"/>
        <v>ALERTA</v>
      </c>
      <c r="T31" s="218" t="s">
        <v>337</v>
      </c>
      <c r="U31" s="219" t="s">
        <v>162</v>
      </c>
      <c r="V31" s="203" t="str">
        <f>IF(R31=100%,IF(R31&gt;=100%,"CUMPLIDA","PENDIENTE"),IF(R31&lt;50%,"ATENCIÓN","PENDIENTE"))</f>
        <v>ATENCIÓN</v>
      </c>
      <c r="W31" s="204">
        <v>45473</v>
      </c>
      <c r="X31" s="197" t="s">
        <v>338</v>
      </c>
      <c r="Y31" s="217">
        <v>1</v>
      </c>
      <c r="Z31" s="199">
        <f t="shared" si="5"/>
        <v>1</v>
      </c>
      <c r="AA31" s="200">
        <f t="shared" si="6"/>
        <v>1</v>
      </c>
      <c r="AB31" s="201" t="str">
        <f t="shared" si="1"/>
        <v>OK</v>
      </c>
      <c r="AC31" s="230" t="s">
        <v>339</v>
      </c>
      <c r="AD31" s="187" t="s">
        <v>119</v>
      </c>
      <c r="AE31" s="235" t="str">
        <f>IF(AA31=100%,IF(AA31&gt;=100%,"CUMPLIDA","PENDIENTE"),IF(AA31&lt;100%,"INCUMPLIDA","PENDIENTE"))</f>
        <v>CUMPLIDA</v>
      </c>
      <c r="AF31" s="204">
        <v>45565</v>
      </c>
      <c r="AG31" s="154"/>
      <c r="AH31" s="154"/>
      <c r="AI31" s="154"/>
      <c r="AJ31" s="154"/>
      <c r="AK31" s="154"/>
      <c r="AL31" s="212" t="s">
        <v>291</v>
      </c>
      <c r="AM31" s="187" t="s">
        <v>119</v>
      </c>
      <c r="AN31" s="154"/>
      <c r="AO31" s="154"/>
      <c r="AP31" s="154"/>
      <c r="AQ31" s="154"/>
      <c r="AR31" s="154"/>
      <c r="AS31" s="154"/>
      <c r="AT31" s="154"/>
      <c r="AU31" s="154"/>
      <c r="AV31" s="154"/>
      <c r="AW31" s="154"/>
      <c r="AX31" s="154"/>
      <c r="AY31" s="154"/>
      <c r="AZ31" s="153" t="str">
        <f t="shared" si="7"/>
        <v>SI</v>
      </c>
      <c r="BA31" s="154"/>
      <c r="BB31" s="153"/>
    </row>
    <row r="32" spans="2:54" ht="168" customHeight="1">
      <c r="B32" s="187" t="s">
        <v>109</v>
      </c>
      <c r="C32" s="271"/>
      <c r="D32" s="153" t="s">
        <v>340</v>
      </c>
      <c r="E32" s="206" t="s">
        <v>341</v>
      </c>
      <c r="F32" s="206" t="s">
        <v>342</v>
      </c>
      <c r="G32" s="207" t="s">
        <v>343</v>
      </c>
      <c r="H32" s="207" t="s">
        <v>344</v>
      </c>
      <c r="I32" s="153">
        <v>1</v>
      </c>
      <c r="J32" s="207" t="s">
        <v>237</v>
      </c>
      <c r="K32" s="193">
        <v>1</v>
      </c>
      <c r="L32" s="214">
        <v>45293</v>
      </c>
      <c r="M32" s="208">
        <v>45636</v>
      </c>
      <c r="N32" s="216">
        <v>45382</v>
      </c>
      <c r="O32" s="231" t="s">
        <v>345</v>
      </c>
      <c r="P32" s="217">
        <v>0.16</v>
      </c>
      <c r="Q32" s="199">
        <f t="shared" si="2"/>
        <v>0.16</v>
      </c>
      <c r="R32" s="200">
        <f t="shared" si="3"/>
        <v>0.16</v>
      </c>
      <c r="S32" s="201" t="str">
        <f t="shared" si="0"/>
        <v>ALERTA</v>
      </c>
      <c r="T32" s="218" t="s">
        <v>346</v>
      </c>
      <c r="U32" s="219" t="s">
        <v>119</v>
      </c>
      <c r="V32" s="203" t="str">
        <f t="shared" si="9"/>
        <v>ATENCIÓN</v>
      </c>
      <c r="W32" s="204">
        <v>45473</v>
      </c>
      <c r="X32" s="218" t="s">
        <v>347</v>
      </c>
      <c r="Y32" s="217">
        <v>0.41</v>
      </c>
      <c r="Z32" s="199">
        <f t="shared" si="5"/>
        <v>0.41</v>
      </c>
      <c r="AA32" s="200">
        <f t="shared" si="6"/>
        <v>0.41</v>
      </c>
      <c r="AB32" s="201" t="str">
        <f t="shared" si="1"/>
        <v>ALERTA</v>
      </c>
      <c r="AC32" s="218" t="s">
        <v>348</v>
      </c>
      <c r="AD32" s="187" t="s">
        <v>119</v>
      </c>
      <c r="AE32" s="235" t="str">
        <f t="shared" si="10"/>
        <v>ATENCIÓN</v>
      </c>
      <c r="AF32" s="204">
        <v>45565</v>
      </c>
      <c r="AG32" s="154"/>
      <c r="AH32" s="211">
        <v>0.66</v>
      </c>
      <c r="AI32" s="199">
        <f t="shared" ref="AI32:AI33" si="30">(IF(AH32="","",IF(OR($I32=0,$I32="",AF32=""),"",AH32/$I32)))</f>
        <v>0.66</v>
      </c>
      <c r="AJ32" s="200">
        <f t="shared" ref="AJ32:AJ33" si="31">(IF(OR($K32="",AI32=""),"",IF(OR($K32=0,AI32=0),0,IF((AI32*100%)/$K32&gt;100%,100%,(AI32*100%)/$K32))))</f>
        <v>0.66</v>
      </c>
      <c r="AK32" s="201" t="str">
        <f t="shared" ref="AK32:AK33" si="32">IF(AH32="","",IF(AJ32&lt;100%, IF(AJ32&lt;100%, "ALERTA","EN TERMINO"), IF(AJ32=100%, "OK", "EN TERMINO")))</f>
        <v>ALERTA</v>
      </c>
      <c r="AL32" s="218" t="s">
        <v>349</v>
      </c>
      <c r="AM32" s="219" t="s">
        <v>162</v>
      </c>
      <c r="AN32" s="203" t="str">
        <f>IF(AJ32=100%,IF(AJ32&gt;=100%,"CUMPLIDA","ATENCIÓN"),IF(AJ32&lt;75%,"ATENCIÓN","EN EJECUCIÓN"))</f>
        <v>ATENCIÓN</v>
      </c>
      <c r="AO32" s="154"/>
      <c r="AP32" s="154"/>
      <c r="AQ32" s="154"/>
      <c r="AR32" s="154"/>
      <c r="AS32" s="154"/>
      <c r="AT32" s="154"/>
      <c r="AU32" s="154"/>
      <c r="AV32" s="154"/>
      <c r="AW32" s="154"/>
      <c r="AX32" s="154"/>
      <c r="AY32" s="154"/>
      <c r="AZ32" s="153" t="str">
        <f t="shared" si="7"/>
        <v>SI</v>
      </c>
      <c r="BA32" s="154"/>
      <c r="BB32" s="153"/>
    </row>
    <row r="33" spans="2:54" ht="121.5" customHeight="1">
      <c r="B33" s="187" t="s">
        <v>109</v>
      </c>
      <c r="C33" s="271"/>
      <c r="D33" s="153" t="s">
        <v>340</v>
      </c>
      <c r="E33" s="206" t="s">
        <v>341</v>
      </c>
      <c r="F33" s="206" t="s">
        <v>342</v>
      </c>
      <c r="G33" s="207" t="s">
        <v>350</v>
      </c>
      <c r="H33" s="207" t="s">
        <v>351</v>
      </c>
      <c r="I33" s="153">
        <v>1</v>
      </c>
      <c r="J33" s="207" t="s">
        <v>237</v>
      </c>
      <c r="K33" s="193">
        <v>1</v>
      </c>
      <c r="L33" s="214">
        <v>45293</v>
      </c>
      <c r="M33" s="208">
        <v>45636</v>
      </c>
      <c r="N33" s="216">
        <v>45382</v>
      </c>
      <c r="O33" s="232" t="s">
        <v>352</v>
      </c>
      <c r="P33" s="217">
        <v>0.5</v>
      </c>
      <c r="Q33" s="199">
        <f t="shared" si="2"/>
        <v>0.5</v>
      </c>
      <c r="R33" s="200">
        <f t="shared" si="3"/>
        <v>0.5</v>
      </c>
      <c r="S33" s="201" t="str">
        <f t="shared" si="0"/>
        <v>ALERTA</v>
      </c>
      <c r="T33" s="218" t="s">
        <v>353</v>
      </c>
      <c r="U33" s="219" t="s">
        <v>119</v>
      </c>
      <c r="V33" s="203" t="str">
        <f t="shared" si="9"/>
        <v>ATENCIÓN</v>
      </c>
      <c r="W33" s="204">
        <v>45473</v>
      </c>
      <c r="X33" s="218" t="s">
        <v>354</v>
      </c>
      <c r="Y33" s="217">
        <v>0.75</v>
      </c>
      <c r="Z33" s="199">
        <f t="shared" si="5"/>
        <v>0.75</v>
      </c>
      <c r="AA33" s="200">
        <f t="shared" si="6"/>
        <v>0.75</v>
      </c>
      <c r="AB33" s="201" t="str">
        <f t="shared" si="1"/>
        <v>ALERTA</v>
      </c>
      <c r="AC33" s="218" t="s">
        <v>355</v>
      </c>
      <c r="AD33" s="187" t="s">
        <v>119</v>
      </c>
      <c r="AE33" s="235" t="str">
        <f t="shared" si="10"/>
        <v>PENDIENTE</v>
      </c>
      <c r="AF33" s="204">
        <v>45565</v>
      </c>
      <c r="AG33" s="154"/>
      <c r="AH33" s="211">
        <v>0.75</v>
      </c>
      <c r="AI33" s="199">
        <f t="shared" si="30"/>
        <v>0.75</v>
      </c>
      <c r="AJ33" s="200">
        <f t="shared" si="31"/>
        <v>0.75</v>
      </c>
      <c r="AK33" s="201" t="str">
        <f t="shared" si="32"/>
        <v>ALERTA</v>
      </c>
      <c r="AL33" s="218" t="s">
        <v>356</v>
      </c>
      <c r="AM33" s="219" t="s">
        <v>162</v>
      </c>
      <c r="AN33" s="203" t="str">
        <f>IF(AJ33=100%,IF(AJ33&gt;=100%,"CUMPLIDA","ATENCIÓN"),IF(AJ33&lt;75%,"ATENCIÓN","EN EJECUCIÓN"))</f>
        <v>EN EJECUCIÓN</v>
      </c>
      <c r="AO33" s="154"/>
      <c r="AP33" s="154"/>
      <c r="AQ33" s="154"/>
      <c r="AR33" s="154"/>
      <c r="AS33" s="154"/>
      <c r="AT33" s="154"/>
      <c r="AU33" s="154"/>
      <c r="AV33" s="154"/>
      <c r="AW33" s="154"/>
      <c r="AX33" s="154"/>
      <c r="AY33" s="154"/>
      <c r="AZ33" s="153" t="str">
        <f t="shared" si="7"/>
        <v>SI</v>
      </c>
      <c r="BA33" s="154"/>
      <c r="BB33" s="153"/>
    </row>
    <row r="34" spans="2:54" ht="69" customHeight="1">
      <c r="B34" s="187" t="s">
        <v>109</v>
      </c>
      <c r="C34" s="271"/>
      <c r="D34" s="153" t="s">
        <v>357</v>
      </c>
      <c r="E34" s="206" t="s">
        <v>358</v>
      </c>
      <c r="F34" s="206" t="s">
        <v>168</v>
      </c>
      <c r="G34" s="207" t="s">
        <v>359</v>
      </c>
      <c r="H34" s="207" t="s">
        <v>360</v>
      </c>
      <c r="I34" s="153">
        <v>1</v>
      </c>
      <c r="J34" s="224" t="s">
        <v>130</v>
      </c>
      <c r="K34" s="193">
        <v>1</v>
      </c>
      <c r="L34" s="214">
        <v>45300</v>
      </c>
      <c r="M34" s="215">
        <v>45473</v>
      </c>
      <c r="N34" s="216">
        <v>45382</v>
      </c>
      <c r="O34" s="197" t="s">
        <v>171</v>
      </c>
      <c r="P34" s="217">
        <v>0.2</v>
      </c>
      <c r="Q34" s="199">
        <f t="shared" si="2"/>
        <v>0.2</v>
      </c>
      <c r="R34" s="200">
        <f t="shared" si="3"/>
        <v>0.2</v>
      </c>
      <c r="S34" s="201" t="str">
        <f t="shared" si="0"/>
        <v>ALERTA</v>
      </c>
      <c r="T34" s="212" t="s">
        <v>361</v>
      </c>
      <c r="U34" s="219" t="s">
        <v>162</v>
      </c>
      <c r="V34" s="203" t="str">
        <f t="shared" si="9"/>
        <v>ATENCIÓN</v>
      </c>
      <c r="W34" s="204">
        <v>45473</v>
      </c>
      <c r="X34" s="202" t="s">
        <v>173</v>
      </c>
      <c r="Y34" s="217">
        <v>1</v>
      </c>
      <c r="Z34" s="199">
        <f t="shared" si="5"/>
        <v>1</v>
      </c>
      <c r="AA34" s="200">
        <f t="shared" si="6"/>
        <v>1</v>
      </c>
      <c r="AB34" s="201" t="str">
        <f t="shared" si="1"/>
        <v>OK</v>
      </c>
      <c r="AC34" s="221" t="s">
        <v>362</v>
      </c>
      <c r="AD34" s="187" t="s">
        <v>119</v>
      </c>
      <c r="AE34" s="235" t="str">
        <f t="shared" si="10"/>
        <v>CUMPLIDA</v>
      </c>
      <c r="AF34" s="204">
        <v>45565</v>
      </c>
      <c r="AG34" s="154"/>
      <c r="AH34" s="154"/>
      <c r="AI34" s="154"/>
      <c r="AJ34" s="154"/>
      <c r="AK34" s="154"/>
      <c r="AL34" s="212" t="s">
        <v>291</v>
      </c>
      <c r="AM34" s="187" t="s">
        <v>119</v>
      </c>
      <c r="AN34" s="154"/>
      <c r="AO34" s="154"/>
      <c r="AP34" s="154"/>
      <c r="AQ34" s="154"/>
      <c r="AR34" s="154"/>
      <c r="AS34" s="154"/>
      <c r="AT34" s="154"/>
      <c r="AU34" s="154"/>
      <c r="AV34" s="154"/>
      <c r="AW34" s="154"/>
      <c r="AX34" s="154"/>
      <c r="AY34" s="154"/>
      <c r="AZ34" s="153" t="str">
        <f t="shared" si="7"/>
        <v>SI</v>
      </c>
      <c r="BA34" s="154"/>
      <c r="BB34" s="153"/>
    </row>
  </sheetData>
  <autoFilter ref="B3:BB34"/>
  <mergeCells count="10">
    <mergeCell ref="C5:C8"/>
    <mergeCell ref="C9:C34"/>
    <mergeCell ref="AW1:BB2"/>
    <mergeCell ref="N2:V2"/>
    <mergeCell ref="N1:AV1"/>
    <mergeCell ref="B1:E2"/>
    <mergeCell ref="F1:M2"/>
    <mergeCell ref="W2:AE2"/>
    <mergeCell ref="AF2:AN2"/>
    <mergeCell ref="AO2:AV2"/>
  </mergeCells>
  <conditionalFormatting sqref="S4:S34">
    <cfRule type="dataBar" priority="128">
      <dataBar>
        <cfvo type="min"/>
        <cfvo type="max"/>
        <color rgb="FF638EC6"/>
      </dataBar>
    </cfRule>
    <cfRule type="containsText" dxfId="165" priority="127" stopIfTrue="1" operator="containsText" text="OK">
      <formula>NOT(ISERROR(SEARCH("OK",S4)))</formula>
    </cfRule>
    <cfRule type="containsText" dxfId="164" priority="126" stopIfTrue="1" operator="containsText" text="ALERTA">
      <formula>NOT(ISERROR(SEARCH("ALERTA",S4)))</formula>
    </cfRule>
    <cfRule type="containsText" priority="125" operator="containsText" text="AMARILLO">
      <formula>NOT(ISERROR(SEARCH("AMARILLO",S4)))</formula>
    </cfRule>
    <cfRule type="containsText" dxfId="163" priority="124" stopIfTrue="1" operator="containsText" text="EN TERMINO">
      <formula>NOT(ISERROR(SEARCH("EN TERMINO",S4)))</formula>
    </cfRule>
  </conditionalFormatting>
  <conditionalFormatting sqref="V4:V34">
    <cfRule type="containsText" dxfId="162" priority="121" stopIfTrue="1" operator="containsText" text="PENDIENTE">
      <formula>NOT(ISERROR(SEARCH("PENDIENTE",V4)))</formula>
    </cfRule>
    <cfRule type="containsText" dxfId="161" priority="120" operator="containsText" text="ATENCIÓN">
      <formula>NOT(ISERROR(SEARCH("ATENCIÓN",V4)))</formula>
    </cfRule>
    <cfRule type="containsText" dxfId="160" priority="123" stopIfTrue="1" operator="containsText" text="CUMPLIDA">
      <formula>NOT(ISERROR(SEARCH("CUMPLIDA",V4)))</formula>
    </cfRule>
    <cfRule type="containsText" dxfId="159" priority="122" stopIfTrue="1" operator="containsText" text="INCUMPLIDA">
      <formula>NOT(ISERROR(SEARCH("INCUMPLIDA",V4)))</formula>
    </cfRule>
  </conditionalFormatting>
  <conditionalFormatting sqref="AB4">
    <cfRule type="dataBar" priority="110">
      <dataBar>
        <cfvo type="min"/>
        <cfvo type="max"/>
        <color rgb="FF638EC6"/>
      </dataBar>
    </cfRule>
  </conditionalFormatting>
  <conditionalFormatting sqref="AB4:AB34">
    <cfRule type="containsText" dxfId="158" priority="108" stopIfTrue="1" operator="containsText" text="ALERTA">
      <formula>NOT(ISERROR(SEARCH("ALERTA",AB4)))</formula>
    </cfRule>
    <cfRule type="containsText" priority="107" operator="containsText" text="AMARILLO">
      <formula>NOT(ISERROR(SEARCH("AMARILLO",AB4)))</formula>
    </cfRule>
    <cfRule type="containsText" dxfId="157" priority="106" stopIfTrue="1" operator="containsText" text="EN TERMINO">
      <formula>NOT(ISERROR(SEARCH("EN TERMINO",AB4)))</formula>
    </cfRule>
    <cfRule type="containsText" dxfId="156" priority="109" stopIfTrue="1" operator="containsText" text="OK">
      <formula>NOT(ISERROR(SEARCH("OK",AB4)))</formula>
    </cfRule>
  </conditionalFormatting>
  <conditionalFormatting sqref="AB5:AB34">
    <cfRule type="dataBar" priority="119">
      <dataBar>
        <cfvo type="min"/>
        <cfvo type="max"/>
        <color rgb="FF638EC6"/>
      </dataBar>
    </cfRule>
  </conditionalFormatting>
  <conditionalFormatting sqref="AE4:AE34">
    <cfRule type="containsText" dxfId="155" priority="114" stopIfTrue="1" operator="containsText" text="CUMPLIDA">
      <formula>NOT(ISERROR(SEARCH("CUMPLIDA",AE4)))</formula>
    </cfRule>
    <cfRule type="containsText" dxfId="154" priority="113" stopIfTrue="1" operator="containsText" text="INCUMPLIDA">
      <formula>NOT(ISERROR(SEARCH("INCUMPLIDA",AE4)))</formula>
    </cfRule>
    <cfRule type="containsText" dxfId="153" priority="112" stopIfTrue="1" operator="containsText" text="PENDIENTE">
      <formula>NOT(ISERROR(SEARCH("PENDIENTE",AE4)))</formula>
    </cfRule>
    <cfRule type="containsText" dxfId="152" priority="111" operator="containsText" text="ATENCIÓN">
      <formula>NOT(ISERROR(SEARCH("ATENCIÓN",AE4)))</formula>
    </cfRule>
  </conditionalFormatting>
  <conditionalFormatting sqref="AK17">
    <cfRule type="containsText" dxfId="151" priority="11" stopIfTrue="1" operator="containsText" text="ALERTA">
      <formula>NOT(ISERROR(SEARCH("ALERTA",AK17)))</formula>
    </cfRule>
    <cfRule type="containsText" dxfId="150" priority="9" stopIfTrue="1" operator="containsText" text="EN TERMINO">
      <formula>NOT(ISERROR(SEARCH("EN TERMINO",AK17)))</formula>
    </cfRule>
    <cfRule type="containsText" priority="10" operator="containsText" text="AMARILLO">
      <formula>NOT(ISERROR(SEARCH("AMARILLO",AK17)))</formula>
    </cfRule>
    <cfRule type="containsText" dxfId="149" priority="12" stopIfTrue="1" operator="containsText" text="OK">
      <formula>NOT(ISERROR(SEARCH("OK",AK17)))</formula>
    </cfRule>
    <cfRule type="dataBar" priority="13">
      <dataBar>
        <cfvo type="min"/>
        <cfvo type="max"/>
        <color rgb="FF638EC6"/>
      </dataBar>
    </cfRule>
  </conditionalFormatting>
  <conditionalFormatting sqref="AK22 AK26 AK28 AK30 AK32:AK33">
    <cfRule type="containsText" priority="5" operator="containsText" text="AMARILLO">
      <formula>NOT(ISERROR(SEARCH("AMARILLO",AK22)))</formula>
    </cfRule>
    <cfRule type="containsText" dxfId="148" priority="6" stopIfTrue="1" operator="containsText" text="ALERTA">
      <formula>NOT(ISERROR(SEARCH("ALERTA",AK22)))</formula>
    </cfRule>
    <cfRule type="containsText" dxfId="147" priority="7" stopIfTrue="1" operator="containsText" text="OK">
      <formula>NOT(ISERROR(SEARCH("OK",AK22)))</formula>
    </cfRule>
    <cfRule type="containsText" dxfId="146" priority="4" stopIfTrue="1" operator="containsText" text="EN TERMINO">
      <formula>NOT(ISERROR(SEARCH("EN TERMINO",AK22)))</formula>
    </cfRule>
  </conditionalFormatting>
  <conditionalFormatting sqref="AK32:AK33 AK22 AK30 AK28 AK26">
    <cfRule type="dataBar" priority="8">
      <dataBar>
        <cfvo type="min"/>
        <cfvo type="max"/>
        <color rgb="FF638EC6"/>
      </dataBar>
    </cfRule>
  </conditionalFormatting>
  <conditionalFormatting sqref="AN17">
    <cfRule type="containsText" dxfId="145" priority="96" operator="containsText" text="EN TERMINO">
      <formula>NOT(ISERROR(SEARCH("EN TERMINO",AN17)))</formula>
    </cfRule>
    <cfRule type="containsText" dxfId="144" priority="97" operator="containsText" text="ATENCIÓN">
      <formula>NOT(ISERROR(SEARCH("ATENCIÓN",AN17)))</formula>
    </cfRule>
    <cfRule type="containsText" dxfId="143" priority="98" stopIfTrue="1" operator="containsText" text="PENDIENTE">
      <formula>NOT(ISERROR(SEARCH("PENDIENTE",AN17)))</formula>
    </cfRule>
    <cfRule type="containsText" dxfId="142" priority="99" stopIfTrue="1" operator="containsText" text="INCUMPLIDA">
      <formula>NOT(ISERROR(SEARCH("INCUMPLIDA",AN17)))</formula>
    </cfRule>
    <cfRule type="containsText" dxfId="141" priority="100" stopIfTrue="1" operator="containsText" text="CUMPLIDA">
      <formula>NOT(ISERROR(SEARCH("CUMPLIDA",AN17)))</formula>
    </cfRule>
    <cfRule type="containsText" dxfId="140" priority="94" operator="containsText" text="EN EJECUCIÓN">
      <formula>NOT(ISERROR(SEARCH("EN EJECUCIÓN",AN17)))</formula>
    </cfRule>
  </conditionalFormatting>
  <conditionalFormatting sqref="AN22">
    <cfRule type="containsText" dxfId="139" priority="28" stopIfTrue="1" operator="containsText" text="CUMPLIDA">
      <formula>NOT(ISERROR(SEARCH("CUMPLIDA",AN22)))</formula>
    </cfRule>
    <cfRule type="containsText" dxfId="138" priority="27" stopIfTrue="1" operator="containsText" text="INCUMPLIDA">
      <formula>NOT(ISERROR(SEARCH("INCUMPLIDA",AN22)))</formula>
    </cfRule>
    <cfRule type="containsText" dxfId="137" priority="26" stopIfTrue="1" operator="containsText" text="PENDIENTE">
      <formula>NOT(ISERROR(SEARCH("PENDIENTE",AN22)))</formula>
    </cfRule>
    <cfRule type="containsText" dxfId="136" priority="25" operator="containsText" text="ATENCIÓN">
      <formula>NOT(ISERROR(SEARCH("ATENCIÓN",AN22)))</formula>
    </cfRule>
    <cfRule type="containsText" dxfId="135" priority="24" operator="containsText" text="EN TERMINO">
      <formula>NOT(ISERROR(SEARCH("EN TERMINO",AN22)))</formula>
    </cfRule>
    <cfRule type="containsText" dxfId="134" priority="22" operator="containsText" text="EN EJECUCIÓN">
      <formula>NOT(ISERROR(SEARCH("EN EJECUCIÓN",AN22)))</formula>
    </cfRule>
  </conditionalFormatting>
  <conditionalFormatting sqref="AN26">
    <cfRule type="containsText" dxfId="133" priority="86" stopIfTrue="1" operator="containsText" text="PENDIENTE">
      <formula>NOT(ISERROR(SEARCH("PENDIENTE",AN26)))</formula>
    </cfRule>
    <cfRule type="containsText" dxfId="132" priority="82" operator="containsText" text="EN EJECUCIÓN">
      <formula>NOT(ISERROR(SEARCH("EN EJECUCIÓN",AN26)))</formula>
    </cfRule>
    <cfRule type="containsText" dxfId="131" priority="84" operator="containsText" text="EN TERMINO">
      <formula>NOT(ISERROR(SEARCH("EN TERMINO",AN26)))</formula>
    </cfRule>
    <cfRule type="containsText" dxfId="130" priority="85" operator="containsText" text="ATENCIÓN">
      <formula>NOT(ISERROR(SEARCH("ATENCIÓN",AN26)))</formula>
    </cfRule>
    <cfRule type="containsText" dxfId="129" priority="87" stopIfTrue="1" operator="containsText" text="INCUMPLIDA">
      <formula>NOT(ISERROR(SEARCH("INCUMPLIDA",AN26)))</formula>
    </cfRule>
    <cfRule type="containsText" dxfId="128" priority="88" stopIfTrue="1" operator="containsText" text="CUMPLIDA">
      <formula>NOT(ISERROR(SEARCH("CUMPLIDA",AN26)))</formula>
    </cfRule>
  </conditionalFormatting>
  <conditionalFormatting sqref="AN28">
    <cfRule type="containsText" dxfId="127" priority="75" stopIfTrue="1" operator="containsText" text="INCUMPLIDA">
      <formula>NOT(ISERROR(SEARCH("INCUMPLIDA",AN28)))</formula>
    </cfRule>
    <cfRule type="containsText" dxfId="126" priority="74" stopIfTrue="1" operator="containsText" text="PENDIENTE">
      <formula>NOT(ISERROR(SEARCH("PENDIENTE",AN28)))</formula>
    </cfRule>
    <cfRule type="containsText" dxfId="125" priority="73" operator="containsText" text="ATENCIÓN">
      <formula>NOT(ISERROR(SEARCH("ATENCIÓN",AN28)))</formula>
    </cfRule>
    <cfRule type="containsText" dxfId="124" priority="72" operator="containsText" text="EN TERMINO">
      <formula>NOT(ISERROR(SEARCH("EN TERMINO",AN28)))</formula>
    </cfRule>
    <cfRule type="containsText" dxfId="123" priority="70" operator="containsText" text="EN EJECUCIÓN">
      <formula>NOT(ISERROR(SEARCH("EN EJECUCIÓN",AN28)))</formula>
    </cfRule>
    <cfRule type="containsText" dxfId="122" priority="76" stopIfTrue="1" operator="containsText" text="CUMPLIDA">
      <formula>NOT(ISERROR(SEARCH("CUMPLIDA",AN28)))</formula>
    </cfRule>
  </conditionalFormatting>
  <conditionalFormatting sqref="AN30">
    <cfRule type="containsText" dxfId="121" priority="58" operator="containsText" text="EN EJECUCIÓN">
      <formula>NOT(ISERROR(SEARCH("EN EJECUCIÓN",AN30)))</formula>
    </cfRule>
    <cfRule type="containsText" dxfId="120" priority="60" operator="containsText" text="EN TERMINO">
      <formula>NOT(ISERROR(SEARCH("EN TERMINO",AN30)))</formula>
    </cfRule>
    <cfRule type="containsText" dxfId="119" priority="64" stopIfTrue="1" operator="containsText" text="CUMPLIDA">
      <formula>NOT(ISERROR(SEARCH("CUMPLIDA",AN30)))</formula>
    </cfRule>
    <cfRule type="containsText" dxfId="118" priority="63" stopIfTrue="1" operator="containsText" text="INCUMPLIDA">
      <formula>NOT(ISERROR(SEARCH("INCUMPLIDA",AN30)))</formula>
    </cfRule>
    <cfRule type="containsText" dxfId="117" priority="62" stopIfTrue="1" operator="containsText" text="PENDIENTE">
      <formula>NOT(ISERROR(SEARCH("PENDIENTE",AN30)))</formula>
    </cfRule>
    <cfRule type="containsText" dxfId="116" priority="61" operator="containsText" text="ATENCIÓN">
      <formula>NOT(ISERROR(SEARCH("ATENCIÓN",AN30)))</formula>
    </cfRule>
  </conditionalFormatting>
  <conditionalFormatting sqref="AN32:AN33">
    <cfRule type="containsText" dxfId="115" priority="40" stopIfTrue="1" operator="containsText" text="CUMPLIDA">
      <formula>NOT(ISERROR(SEARCH("CUMPLIDA",AN32)))</formula>
    </cfRule>
    <cfRule type="containsText" dxfId="114" priority="34" operator="containsText" text="EN EJECUCIÓN">
      <formula>NOT(ISERROR(SEARCH("EN EJECUCIÓN",AN32)))</formula>
    </cfRule>
    <cfRule type="containsText" dxfId="113" priority="36" operator="containsText" text="EN TERMINO">
      <formula>NOT(ISERROR(SEARCH("EN TERMINO",AN32)))</formula>
    </cfRule>
    <cfRule type="containsText" dxfId="112" priority="37" operator="containsText" text="ATENCIÓN">
      <formula>NOT(ISERROR(SEARCH("ATENCIÓN",AN32)))</formula>
    </cfRule>
    <cfRule type="containsText" dxfId="111" priority="38" stopIfTrue="1" operator="containsText" text="PENDIENTE">
      <formula>NOT(ISERROR(SEARCH("PENDIENTE",AN32)))</formula>
    </cfRule>
    <cfRule type="containsText" dxfId="110" priority="39" stopIfTrue="1" operator="containsText" text="INCUMPLIDA">
      <formula>NOT(ISERROR(SEARCH("INCUMPLIDA",AN32)))</formula>
    </cfRule>
  </conditionalFormatting>
  <conditionalFormatting sqref="AZ4:AZ21 AZ23:AZ34">
    <cfRule type="containsText" dxfId="109" priority="19" operator="containsText" text="cerrada">
      <formula>NOT(ISERROR(SEARCH("cerrada",AZ4)))</formula>
    </cfRule>
    <cfRule type="containsText" dxfId="108" priority="21" operator="containsText" text="Abierto">
      <formula>NOT(ISERROR(SEARCH("Abierto",AZ4)))</formula>
    </cfRule>
    <cfRule type="containsText" dxfId="107" priority="20" operator="containsText" text="cerrado">
      <formula>NOT(ISERROR(SEARCH("cerrado",AZ4)))</formula>
    </cfRule>
  </conditionalFormatting>
  <conditionalFormatting sqref="AZ22">
    <cfRule type="containsText" dxfId="106" priority="1" operator="containsText" text="cerrada">
      <formula>NOT(ISERROR(SEARCH("cerrada",AZ22)))</formula>
    </cfRule>
    <cfRule type="containsText" dxfId="105" priority="2" operator="containsText" text="cerrado">
      <formula>NOT(ISERROR(SEARCH("cerrado",AZ22)))</formula>
    </cfRule>
    <cfRule type="containsText" dxfId="104" priority="3" operator="containsText" text="Abierto">
      <formula>NOT(ISERROR(SEARCH("Abierto",AZ22)))</formula>
    </cfRule>
  </conditionalFormatting>
  <dataValidations count="8">
    <dataValidation type="decimal" allowBlank="1" showInputMessage="1" showErrorMessage="1" errorTitle="Entrada no válida" error="Por favor escriba un número" promptTitle="Escriba un número en esta casilla" sqref="I9:I34">
      <formula1>-999999</formula1>
      <formula2>999999</formula2>
    </dataValidation>
    <dataValidation type="textLength" allowBlank="1" showInputMessage="1" showErrorMessage="1" errorTitle="Entrada no válida" error="Escriba un texto  Maximo 100 Caracteres" promptTitle="Cualquier contenido Maximo 100 Caracteres" sqref="H9:H34 J9:J34">
      <formula1>0</formula1>
      <formula2>100</formula2>
    </dataValidation>
    <dataValidation type="textLength" allowBlank="1" showInputMessage="1" showErrorMessage="1" errorTitle="Entrada no válida" error="Escriba un texto  Maximo 500 Caracteres" promptTitle="Cualquier contenido Maximo 500 Caracteres" sqref="F9:G34">
      <formula1>0</formula1>
      <formula2>500</formula2>
    </dataValidation>
    <dataValidation type="textLength" allowBlank="1" showInputMessage="1" showErrorMessage="1" errorTitle="Entrada no válida" error="Escriba un texto  Maximo 20 Caracteres" promptTitle="Cualquier contenido Maximo 20 Caracteres" sqref="D9:D34">
      <formula1>0</formula1>
      <formula2>20</formula2>
    </dataValidation>
    <dataValidation type="date" allowBlank="1" showInputMessage="1" errorTitle="Entrada no válida" error="Por favor escriba una fecha válida (AAAA/MM/DD)" promptTitle="Ingrese una fecha (AAAA/MM/DD)" sqref="M5:M34 L5:L17 L28:L34 L21:L25">
      <formula1>1900/1/1</formula1>
      <formula2>3000/1/1</formula2>
    </dataValidation>
    <dataValidation type="list" allowBlank="1" showInputMessage="1" showErrorMessage="1" sqref="AW29:AX29 AW16:AX16 AW18:AX21 AW23:AX25 AW27:AX27 AW5:AX8">
      <formula1>$BE$4:$BF$4</formula1>
    </dataValidation>
    <dataValidation type="list" allowBlank="1" showInputMessage="1" showErrorMessage="1" sqref="AW4:AX4 AX22">
      <formula1>$AF$4:$AG$4</formula1>
    </dataValidation>
    <dataValidation type="list" allowBlank="1" showInputMessage="1" showErrorMessage="1" sqref="AW22">
      <formula1>$AN$4:$AO$4</formula1>
    </dataValidation>
  </dataValidations>
  <hyperlinks>
    <hyperlink ref="BB5" r:id="rId1"/>
    <hyperlink ref="BB6:BB8" r:id="rId2" display="https://loteriadebogota.com/wp-content/uploads/Informe-Auditoria-Financiera-y-de-Gestion-COD-76-PAD-2024-04-10-2024.pdf"/>
    <hyperlink ref="BB16" r:id="rId3"/>
    <hyperlink ref="BB18:BB21" r:id="rId4" display="https://loteriadebogota.com/wp-content/uploads/Informe-Auditoria-Financiera-y-de-Gestion-COD-76-PAD-2024-04-10-2024.pdf"/>
    <hyperlink ref="BB23:BB25" r:id="rId5" display="https://loteriadebogota.com/wp-content/uploads/Informe-Auditoria-Financiera-y-de-Gestion-COD-76-PAD-2024-04-10-2024.pdf"/>
    <hyperlink ref="BB27" r:id="rId6"/>
    <hyperlink ref="BB29" r:id="rId7"/>
  </hyperlinks>
  <pageMargins left="0.7" right="0.7" top="0.75" bottom="0.75" header="0.3" footer="0.3"/>
  <pageSetup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
  <sheetViews>
    <sheetView workbookViewId="0">
      <selection activeCell="D5" sqref="D5"/>
    </sheetView>
  </sheetViews>
  <sheetFormatPr baseColWidth="10" defaultColWidth="11.42578125" defaultRowHeight="16.5"/>
  <cols>
    <col min="1" max="1" width="11.42578125" style="165"/>
    <col min="2" max="2" width="19.7109375" style="165" customWidth="1"/>
    <col min="3" max="3" width="24.7109375" style="165" customWidth="1"/>
    <col min="4" max="16384" width="11.42578125" style="165"/>
  </cols>
  <sheetData>
    <row r="2" spans="2:5">
      <c r="B2" s="171" t="s">
        <v>363</v>
      </c>
    </row>
    <row r="4" spans="2:5" ht="51">
      <c r="B4" s="152" t="s">
        <v>56</v>
      </c>
      <c r="C4" s="152" t="s">
        <v>364</v>
      </c>
    </row>
    <row r="5" spans="2:5">
      <c r="B5" s="179" t="s">
        <v>122</v>
      </c>
      <c r="C5" s="179" t="s">
        <v>123</v>
      </c>
      <c r="D5" s="180">
        <f>IF(B5="SI",50%,0%)</f>
        <v>0.5</v>
      </c>
      <c r="E5" s="180">
        <f>IF(C5="NO",50%,0%)</f>
        <v>0.5</v>
      </c>
    </row>
    <row r="6" spans="2:5">
      <c r="B6" s="178" t="s">
        <v>123</v>
      </c>
      <c r="C6" s="178" t="s">
        <v>123</v>
      </c>
      <c r="D6" s="180">
        <f>IF(B6="SI",50%,0%)</f>
        <v>0</v>
      </c>
      <c r="E6" s="180">
        <f t="shared" ref="E6:E7" si="0">IF(C6="NO",50%,0%)</f>
        <v>0.5</v>
      </c>
    </row>
    <row r="7" spans="2:5">
      <c r="B7" s="179" t="s">
        <v>123</v>
      </c>
      <c r="C7" s="179" t="s">
        <v>122</v>
      </c>
      <c r="D7" s="180">
        <f t="shared" ref="D7" si="1">IF(B7="SI",50%,0%)</f>
        <v>0</v>
      </c>
      <c r="E7" s="180">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workbookViewId="0">
      <selection activeCell="J10" sqref="J10"/>
    </sheetView>
  </sheetViews>
  <sheetFormatPr baseColWidth="10" defaultColWidth="11.42578125" defaultRowHeight="16.5"/>
  <cols>
    <col min="1" max="2" width="11.42578125" style="165"/>
    <col min="3" max="3" width="30" style="165" customWidth="1"/>
    <col min="4" max="4" width="13.140625" style="165" customWidth="1"/>
    <col min="5" max="5" width="11.42578125" style="165"/>
    <col min="6" max="6" width="14.85546875" style="165" customWidth="1"/>
    <col min="7" max="7" width="13.7109375" style="165" customWidth="1"/>
    <col min="8" max="16384" width="11.42578125" style="165"/>
  </cols>
  <sheetData>
    <row r="2" spans="3:13">
      <c r="C2" s="269" t="s">
        <v>365</v>
      </c>
      <c r="D2" s="269"/>
      <c r="E2" s="269"/>
      <c r="F2" s="269"/>
      <c r="G2" s="269"/>
      <c r="H2" s="269"/>
      <c r="I2" s="269"/>
      <c r="J2" s="269"/>
      <c r="K2" s="269"/>
      <c r="L2" s="269"/>
      <c r="M2" s="269"/>
    </row>
    <row r="3" spans="3:13" ht="17.25" thickBot="1"/>
    <row r="4" spans="3:13" ht="24" thickBot="1">
      <c r="C4" s="282" t="s">
        <v>366</v>
      </c>
      <c r="D4" s="284" t="s">
        <v>367</v>
      </c>
      <c r="E4" s="286" t="s">
        <v>368</v>
      </c>
      <c r="F4" s="238"/>
      <c r="G4" s="238"/>
      <c r="H4" s="239"/>
      <c r="I4" s="238"/>
    </row>
    <row r="5" spans="3:13" ht="34.5" thickTop="1" thickBot="1">
      <c r="C5" s="283"/>
      <c r="D5" s="285"/>
      <c r="E5" s="287"/>
      <c r="F5" s="240" t="s">
        <v>369</v>
      </c>
      <c r="G5" s="241" t="s">
        <v>370</v>
      </c>
      <c r="H5" s="242" t="s">
        <v>371</v>
      </c>
      <c r="I5" s="243" t="s">
        <v>372</v>
      </c>
    </row>
    <row r="6" spans="3:13" ht="53.25" customHeight="1" thickTop="1" thickBot="1">
      <c r="C6" s="244" t="s">
        <v>373</v>
      </c>
      <c r="D6" s="245">
        <v>1</v>
      </c>
      <c r="E6" s="245">
        <v>1</v>
      </c>
      <c r="F6" s="246"/>
      <c r="G6" s="246">
        <v>1</v>
      </c>
      <c r="H6" s="247"/>
      <c r="I6" s="248"/>
    </row>
    <row r="7" spans="3:13" ht="53.25" customHeight="1">
      <c r="C7" s="244" t="s">
        <v>374</v>
      </c>
      <c r="D7" s="245">
        <v>2</v>
      </c>
      <c r="E7" s="245">
        <v>4</v>
      </c>
      <c r="F7" s="246">
        <v>4</v>
      </c>
      <c r="G7" s="246"/>
      <c r="H7" s="247"/>
      <c r="I7" s="248"/>
    </row>
    <row r="8" spans="3:13" ht="53.25" customHeight="1">
      <c r="C8" s="244" t="s">
        <v>375</v>
      </c>
      <c r="D8" s="245">
        <v>22</v>
      </c>
      <c r="E8" s="245">
        <v>26</v>
      </c>
      <c r="F8" s="246">
        <v>10</v>
      </c>
      <c r="G8" s="246">
        <v>9</v>
      </c>
      <c r="H8" s="247">
        <v>6</v>
      </c>
      <c r="I8" s="248">
        <v>1</v>
      </c>
    </row>
    <row r="9" spans="3:13" ht="18" thickBot="1">
      <c r="C9" s="249" t="s">
        <v>376</v>
      </c>
      <c r="D9" s="250">
        <f t="shared" ref="D9:I9" si="0">SUM(D6:D8)</f>
        <v>25</v>
      </c>
      <c r="E9" s="250">
        <f t="shared" si="0"/>
        <v>31</v>
      </c>
      <c r="F9" s="250">
        <f>SUM(F6:F8)</f>
        <v>14</v>
      </c>
      <c r="G9" s="250">
        <f t="shared" si="0"/>
        <v>10</v>
      </c>
      <c r="H9" s="250">
        <f t="shared" si="0"/>
        <v>6</v>
      </c>
      <c r="I9" s="250">
        <f t="shared" si="0"/>
        <v>1</v>
      </c>
    </row>
    <row r="10" spans="3:13" ht="18" thickBot="1">
      <c r="C10" s="251"/>
      <c r="D10" s="252"/>
      <c r="E10" s="252"/>
      <c r="F10" s="253">
        <f>F9/E9</f>
        <v>0.45161290322580644</v>
      </c>
      <c r="G10" s="253">
        <f>G9/E9</f>
        <v>0.32258064516129031</v>
      </c>
      <c r="H10" s="253">
        <f>H9/E9</f>
        <v>0.19354838709677419</v>
      </c>
      <c r="I10" s="253">
        <f>I9/E9</f>
        <v>3.2258064516129031E-2</v>
      </c>
    </row>
    <row r="12" spans="3:13" ht="74.25" customHeight="1">
      <c r="C12" s="332" t="s">
        <v>377</v>
      </c>
      <c r="D12" s="332"/>
      <c r="E12" s="332"/>
      <c r="F12" s="332"/>
      <c r="G12" s="332"/>
      <c r="H12" s="332"/>
      <c r="I12" s="332"/>
    </row>
    <row r="13" spans="3:13" ht="74.25" customHeight="1">
      <c r="C13" s="332"/>
      <c r="D13" s="332"/>
      <c r="E13" s="332"/>
      <c r="F13" s="332"/>
      <c r="G13" s="332"/>
      <c r="H13" s="332"/>
      <c r="I13" s="332"/>
    </row>
    <row r="18" spans="3:13">
      <c r="C18" s="171"/>
      <c r="D18" s="171"/>
      <c r="E18" s="171"/>
      <c r="F18" s="171"/>
      <c r="G18" s="171"/>
      <c r="H18" s="171"/>
      <c r="I18" s="171"/>
      <c r="J18" s="171"/>
      <c r="K18" s="171"/>
      <c r="L18" s="171"/>
      <c r="M18" s="171"/>
    </row>
    <row r="36" spans="3:13">
      <c r="C36" s="171"/>
      <c r="D36" s="171"/>
      <c r="E36" s="171"/>
      <c r="F36" s="171"/>
      <c r="G36" s="171"/>
      <c r="H36" s="171"/>
      <c r="I36" s="171"/>
      <c r="J36" s="171"/>
      <c r="K36" s="171"/>
      <c r="L36" s="171"/>
      <c r="M36" s="171"/>
    </row>
  </sheetData>
  <sheetProtection selectLockedCells="1" selectUnlockedCells="1"/>
  <mergeCells count="5">
    <mergeCell ref="C2:M2"/>
    <mergeCell ref="C4:C5"/>
    <mergeCell ref="D4:D5"/>
    <mergeCell ref="E4:E5"/>
    <mergeCell ref="C12:I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c r="A1" s="293"/>
      <c r="B1" s="293"/>
      <c r="C1" s="293"/>
      <c r="D1" s="293"/>
      <c r="E1" s="293"/>
      <c r="F1" s="293"/>
      <c r="G1" s="293"/>
      <c r="H1" s="292" t="s">
        <v>378</v>
      </c>
      <c r="I1" s="292"/>
      <c r="J1" s="292"/>
      <c r="K1" s="292"/>
      <c r="L1" s="292"/>
      <c r="M1" s="292"/>
      <c r="N1" s="292"/>
      <c r="O1" s="292"/>
      <c r="P1" s="292"/>
      <c r="Q1" s="292"/>
      <c r="R1" s="292"/>
      <c r="S1" s="46"/>
      <c r="T1" s="294" t="s">
        <v>379</v>
      </c>
      <c r="U1" s="294"/>
      <c r="V1" s="294"/>
      <c r="W1" s="294"/>
      <c r="X1" s="294"/>
      <c r="Y1" s="294"/>
      <c r="Z1" s="294"/>
      <c r="AA1" s="294"/>
      <c r="AB1" s="294"/>
      <c r="AC1" s="295" t="s">
        <v>380</v>
      </c>
      <c r="AD1" s="295"/>
      <c r="AE1" s="295"/>
      <c r="AF1" s="295"/>
      <c r="AG1" s="295"/>
      <c r="AH1" s="295"/>
      <c r="AI1" s="295"/>
      <c r="AJ1" s="295"/>
      <c r="AK1" s="51"/>
      <c r="AL1" s="296" t="s">
        <v>381</v>
      </c>
      <c r="AM1" s="296"/>
      <c r="AN1" s="296"/>
      <c r="AO1" s="296"/>
      <c r="AP1" s="296"/>
      <c r="AQ1" s="296"/>
      <c r="AR1" s="296"/>
      <c r="AS1" s="296"/>
      <c r="AT1" s="52"/>
      <c r="AU1" s="288" t="s">
        <v>382</v>
      </c>
      <c r="AV1" s="288"/>
      <c r="AW1" s="288"/>
      <c r="AX1" s="288"/>
      <c r="AY1" s="288"/>
      <c r="AZ1" s="288"/>
      <c r="BA1" s="288"/>
      <c r="BB1" s="288"/>
      <c r="BC1" s="53"/>
      <c r="BD1" s="290" t="s">
        <v>383</v>
      </c>
      <c r="BE1" s="290"/>
      <c r="BF1" s="290"/>
      <c r="BG1" s="290"/>
      <c r="BH1" s="290"/>
      <c r="BI1" s="30"/>
      <c r="BJ1" s="30"/>
      <c r="BK1" s="30"/>
    </row>
    <row r="2" spans="1:63" ht="39.950000000000003" customHeight="1">
      <c r="A2" s="291" t="s">
        <v>384</v>
      </c>
      <c r="B2" s="291" t="s">
        <v>9</v>
      </c>
      <c r="C2" s="291" t="s">
        <v>11</v>
      </c>
      <c r="D2" s="291" t="s">
        <v>385</v>
      </c>
      <c r="E2" s="291" t="s">
        <v>386</v>
      </c>
      <c r="F2" s="291" t="s">
        <v>13</v>
      </c>
      <c r="G2" s="291" t="s">
        <v>17</v>
      </c>
      <c r="H2" s="289" t="s">
        <v>74</v>
      </c>
      <c r="I2" s="292" t="s">
        <v>387</v>
      </c>
      <c r="J2" s="292"/>
      <c r="K2" s="292"/>
      <c r="L2" s="289" t="s">
        <v>388</v>
      </c>
      <c r="M2" s="289" t="s">
        <v>389</v>
      </c>
      <c r="N2" s="289" t="s">
        <v>390</v>
      </c>
      <c r="O2" s="289" t="s">
        <v>32</v>
      </c>
      <c r="P2" s="289" t="s">
        <v>391</v>
      </c>
      <c r="Q2" s="289" t="s">
        <v>392</v>
      </c>
      <c r="R2" s="289" t="s">
        <v>393</v>
      </c>
      <c r="S2" s="44"/>
      <c r="T2" s="298" t="s">
        <v>394</v>
      </c>
      <c r="U2" s="298" t="s">
        <v>395</v>
      </c>
      <c r="V2" s="298" t="s">
        <v>87</v>
      </c>
      <c r="W2" s="298" t="s">
        <v>88</v>
      </c>
      <c r="X2" s="298" t="s">
        <v>396</v>
      </c>
      <c r="Y2" s="298" t="s">
        <v>90</v>
      </c>
      <c r="Z2" s="298" t="s">
        <v>397</v>
      </c>
      <c r="AA2" s="298" t="s">
        <v>92</v>
      </c>
      <c r="AB2" s="45"/>
      <c r="AC2" s="297" t="s">
        <v>93</v>
      </c>
      <c r="AD2" s="297" t="s">
        <v>398</v>
      </c>
      <c r="AE2" s="297" t="s">
        <v>95</v>
      </c>
      <c r="AF2" s="297" t="s">
        <v>96</v>
      </c>
      <c r="AG2" s="297" t="s">
        <v>399</v>
      </c>
      <c r="AH2" s="297" t="s">
        <v>98</v>
      </c>
      <c r="AI2" s="297" t="s">
        <v>99</v>
      </c>
      <c r="AJ2" s="297" t="s">
        <v>100</v>
      </c>
      <c r="AK2" s="43"/>
      <c r="AL2" s="299" t="s">
        <v>101</v>
      </c>
      <c r="AM2" s="299" t="s">
        <v>400</v>
      </c>
      <c r="AN2" s="299" t="s">
        <v>103</v>
      </c>
      <c r="AO2" s="299" t="s">
        <v>104</v>
      </c>
      <c r="AP2" s="299" t="s">
        <v>401</v>
      </c>
      <c r="AQ2" s="299" t="s">
        <v>106</v>
      </c>
      <c r="AR2" s="299" t="s">
        <v>107</v>
      </c>
      <c r="AS2" s="299" t="s">
        <v>402</v>
      </c>
      <c r="AT2" s="48"/>
      <c r="AU2" s="301" t="s">
        <v>101</v>
      </c>
      <c r="AV2" s="47"/>
      <c r="AW2" s="301" t="s">
        <v>400</v>
      </c>
      <c r="AX2" s="301" t="s">
        <v>103</v>
      </c>
      <c r="AY2" s="301" t="s">
        <v>104</v>
      </c>
      <c r="AZ2" s="301" t="s">
        <v>105</v>
      </c>
      <c r="BA2" s="301" t="s">
        <v>106</v>
      </c>
      <c r="BB2" s="301" t="s">
        <v>107</v>
      </c>
      <c r="BC2" s="301" t="s">
        <v>403</v>
      </c>
      <c r="BD2" s="300" t="s">
        <v>52</v>
      </c>
      <c r="BE2" s="300" t="s">
        <v>404</v>
      </c>
      <c r="BF2" s="300" t="s">
        <v>405</v>
      </c>
      <c r="BG2" s="300" t="s">
        <v>406</v>
      </c>
      <c r="BH2" s="302" t="s">
        <v>407</v>
      </c>
      <c r="BI2" s="300" t="s">
        <v>405</v>
      </c>
      <c r="BJ2" s="300" t="s">
        <v>406</v>
      </c>
      <c r="BK2" s="302" t="s">
        <v>407</v>
      </c>
    </row>
    <row r="3" spans="1:63" ht="39.950000000000003" customHeight="1">
      <c r="A3" s="291"/>
      <c r="B3" s="291"/>
      <c r="C3" s="291"/>
      <c r="D3" s="291"/>
      <c r="E3" s="291"/>
      <c r="F3" s="291"/>
      <c r="G3" s="291"/>
      <c r="H3" s="289"/>
      <c r="I3" s="34" t="s">
        <v>408</v>
      </c>
      <c r="J3" s="44" t="s">
        <v>24</v>
      </c>
      <c r="K3" s="44" t="s">
        <v>26</v>
      </c>
      <c r="L3" s="289"/>
      <c r="M3" s="289"/>
      <c r="N3" s="289"/>
      <c r="O3" s="289"/>
      <c r="P3" s="289"/>
      <c r="Q3" s="289"/>
      <c r="R3" s="289"/>
      <c r="S3" s="44" t="s">
        <v>409</v>
      </c>
      <c r="T3" s="298"/>
      <c r="U3" s="298"/>
      <c r="V3" s="298"/>
      <c r="W3" s="298"/>
      <c r="X3" s="298"/>
      <c r="Y3" s="298"/>
      <c r="Z3" s="298"/>
      <c r="AA3" s="298"/>
      <c r="AB3" s="45" t="s">
        <v>52</v>
      </c>
      <c r="AC3" s="297"/>
      <c r="AD3" s="297"/>
      <c r="AE3" s="297"/>
      <c r="AF3" s="297"/>
      <c r="AG3" s="297"/>
      <c r="AH3" s="297"/>
      <c r="AI3" s="297"/>
      <c r="AJ3" s="297"/>
      <c r="AK3" s="43" t="s">
        <v>52</v>
      </c>
      <c r="AL3" s="299"/>
      <c r="AM3" s="299"/>
      <c r="AN3" s="299"/>
      <c r="AO3" s="299"/>
      <c r="AP3" s="299"/>
      <c r="AQ3" s="299"/>
      <c r="AR3" s="299"/>
      <c r="AS3" s="299"/>
      <c r="AT3" s="48" t="s">
        <v>52</v>
      </c>
      <c r="AU3" s="301"/>
      <c r="AV3" s="47" t="s">
        <v>410</v>
      </c>
      <c r="AW3" s="301"/>
      <c r="AX3" s="301"/>
      <c r="AY3" s="301"/>
      <c r="AZ3" s="301"/>
      <c r="BA3" s="301"/>
      <c r="BB3" s="301"/>
      <c r="BC3" s="301"/>
      <c r="BD3" s="300"/>
      <c r="BE3" s="300"/>
      <c r="BF3" s="300"/>
      <c r="BG3" s="300"/>
      <c r="BH3" s="302"/>
      <c r="BI3" s="300"/>
      <c r="BJ3" s="300"/>
      <c r="BK3" s="302"/>
    </row>
    <row r="4" spans="1:63" ht="39.950000000000003" customHeight="1">
      <c r="A4" s="1" t="s">
        <v>411</v>
      </c>
      <c r="B4" s="1" t="s">
        <v>412</v>
      </c>
      <c r="C4" s="1" t="s">
        <v>413</v>
      </c>
      <c r="D4" s="1" t="s">
        <v>411</v>
      </c>
      <c r="E4" s="1" t="s">
        <v>414</v>
      </c>
      <c r="F4" s="1" t="s">
        <v>412</v>
      </c>
      <c r="G4" s="1" t="s">
        <v>415</v>
      </c>
      <c r="H4" s="2" t="s">
        <v>416</v>
      </c>
      <c r="I4" s="35" t="s">
        <v>417</v>
      </c>
      <c r="J4" s="2"/>
      <c r="K4" s="2" t="s">
        <v>418</v>
      </c>
      <c r="L4" s="2" t="s">
        <v>412</v>
      </c>
      <c r="M4" s="2" t="s">
        <v>412</v>
      </c>
      <c r="N4" s="2" t="s">
        <v>419</v>
      </c>
      <c r="O4" s="2" t="s">
        <v>412</v>
      </c>
      <c r="P4" s="2" t="s">
        <v>420</v>
      </c>
      <c r="Q4" s="2" t="s">
        <v>411</v>
      </c>
      <c r="R4" s="2" t="s">
        <v>411</v>
      </c>
      <c r="S4" s="2" t="s">
        <v>411</v>
      </c>
      <c r="T4" s="26" t="s">
        <v>411</v>
      </c>
      <c r="U4" s="26" t="s">
        <v>421</v>
      </c>
      <c r="V4" s="26" t="s">
        <v>422</v>
      </c>
      <c r="W4" s="26" t="s">
        <v>423</v>
      </c>
      <c r="X4" s="26" t="s">
        <v>423</v>
      </c>
      <c r="Y4" s="26" t="s">
        <v>419</v>
      </c>
      <c r="Z4" s="26" t="s">
        <v>424</v>
      </c>
      <c r="AA4" s="26" t="s">
        <v>412</v>
      </c>
      <c r="AB4" s="26" t="s">
        <v>425</v>
      </c>
      <c r="AC4" s="27" t="s">
        <v>411</v>
      </c>
      <c r="AD4" s="27" t="s">
        <v>421</v>
      </c>
      <c r="AE4" s="27" t="s">
        <v>422</v>
      </c>
      <c r="AF4" s="27" t="s">
        <v>423</v>
      </c>
      <c r="AG4" s="27" t="s">
        <v>423</v>
      </c>
      <c r="AH4" s="27" t="s">
        <v>419</v>
      </c>
      <c r="AI4" s="27" t="s">
        <v>424</v>
      </c>
      <c r="AJ4" s="27" t="s">
        <v>412</v>
      </c>
      <c r="AK4" s="27"/>
      <c r="AL4" s="28" t="s">
        <v>411</v>
      </c>
      <c r="AM4" s="28" t="s">
        <v>421</v>
      </c>
      <c r="AN4" s="28" t="s">
        <v>422</v>
      </c>
      <c r="AO4" s="28" t="s">
        <v>423</v>
      </c>
      <c r="AP4" s="28" t="s">
        <v>423</v>
      </c>
      <c r="AQ4" s="28" t="s">
        <v>419</v>
      </c>
      <c r="AR4" s="28" t="s">
        <v>424</v>
      </c>
      <c r="AS4" s="28" t="s">
        <v>412</v>
      </c>
      <c r="AT4" s="28"/>
      <c r="AU4" s="29" t="s">
        <v>411</v>
      </c>
      <c r="AV4" s="29"/>
      <c r="AW4" s="29" t="s">
        <v>421</v>
      </c>
      <c r="AX4" s="29" t="s">
        <v>422</v>
      </c>
      <c r="AY4" s="29" t="s">
        <v>423</v>
      </c>
      <c r="AZ4" s="29" t="s">
        <v>423</v>
      </c>
      <c r="BA4" s="29" t="s">
        <v>419</v>
      </c>
      <c r="BB4" s="29" t="s">
        <v>424</v>
      </c>
      <c r="BC4" s="29"/>
      <c r="BD4" s="50" t="s">
        <v>425</v>
      </c>
      <c r="BE4" s="50"/>
      <c r="BF4" s="50" t="s">
        <v>425</v>
      </c>
      <c r="BG4" s="50" t="s">
        <v>412</v>
      </c>
      <c r="BH4" s="302"/>
      <c r="BI4" s="50" t="s">
        <v>425</v>
      </c>
      <c r="BJ4" s="50" t="s">
        <v>412</v>
      </c>
      <c r="BK4" s="302"/>
    </row>
    <row r="5" spans="1:63" ht="39.950000000000003" customHeight="1">
      <c r="A5" s="58"/>
      <c r="B5" s="49" t="s">
        <v>426</v>
      </c>
      <c r="C5" s="303" t="s">
        <v>427</v>
      </c>
      <c r="D5" s="123">
        <v>44677</v>
      </c>
      <c r="E5" s="104" t="s">
        <v>428</v>
      </c>
      <c r="F5" s="124" t="s">
        <v>429</v>
      </c>
      <c r="G5" s="124" t="s">
        <v>430</v>
      </c>
      <c r="H5" s="54" t="s">
        <v>431</v>
      </c>
      <c r="I5" s="54" t="s">
        <v>432</v>
      </c>
      <c r="J5" s="54" t="s">
        <v>433</v>
      </c>
      <c r="K5" s="40">
        <v>1</v>
      </c>
      <c r="L5" s="40" t="s">
        <v>434</v>
      </c>
      <c r="M5" s="54" t="s">
        <v>435</v>
      </c>
      <c r="N5" s="54" t="s">
        <v>436</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c r="A6" s="58"/>
      <c r="B6" s="49" t="s">
        <v>426</v>
      </c>
      <c r="C6" s="304"/>
      <c r="D6" s="123">
        <v>44677</v>
      </c>
      <c r="E6" s="104" t="s">
        <v>428</v>
      </c>
      <c r="F6" s="124" t="s">
        <v>429</v>
      </c>
      <c r="G6" s="125" t="s">
        <v>437</v>
      </c>
      <c r="H6" s="54" t="s">
        <v>438</v>
      </c>
      <c r="I6" s="54" t="s">
        <v>439</v>
      </c>
      <c r="J6" s="54" t="s">
        <v>440</v>
      </c>
      <c r="K6" s="40">
        <v>1</v>
      </c>
      <c r="L6" s="40" t="s">
        <v>434</v>
      </c>
      <c r="M6" s="54" t="s">
        <v>435</v>
      </c>
      <c r="N6" s="54" t="s">
        <v>436</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c r="B7" s="49" t="s">
        <v>426</v>
      </c>
      <c r="C7" s="304"/>
      <c r="D7" s="123">
        <v>44677</v>
      </c>
      <c r="E7" s="104" t="s">
        <v>428</v>
      </c>
      <c r="F7" s="124" t="s">
        <v>441</v>
      </c>
      <c r="G7" s="125" t="s">
        <v>442</v>
      </c>
      <c r="H7" s="54" t="s">
        <v>443</v>
      </c>
      <c r="I7" s="54" t="s">
        <v>444</v>
      </c>
      <c r="J7" s="54" t="s">
        <v>445</v>
      </c>
      <c r="K7" s="40">
        <v>1</v>
      </c>
      <c r="L7" s="40" t="s">
        <v>434</v>
      </c>
      <c r="M7" s="54" t="s">
        <v>435</v>
      </c>
      <c r="N7" s="54" t="s">
        <v>436</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c r="B8" s="49" t="s">
        <v>426</v>
      </c>
      <c r="C8" s="304"/>
      <c r="D8" s="123">
        <v>44677</v>
      </c>
      <c r="E8" s="104" t="s">
        <v>428</v>
      </c>
      <c r="F8" s="125" t="s">
        <v>446</v>
      </c>
      <c r="G8" s="125" t="s">
        <v>447</v>
      </c>
      <c r="H8" s="126" t="s">
        <v>448</v>
      </c>
      <c r="I8" s="54" t="s">
        <v>449</v>
      </c>
      <c r="J8" s="126" t="s">
        <v>450</v>
      </c>
      <c r="K8" s="40">
        <v>2</v>
      </c>
      <c r="L8" s="127" t="s">
        <v>451</v>
      </c>
      <c r="M8" s="126" t="s">
        <v>435</v>
      </c>
      <c r="N8" s="126" t="s">
        <v>436</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c r="B9" s="49" t="s">
        <v>426</v>
      </c>
      <c r="C9" s="304"/>
      <c r="D9" s="123">
        <v>44677</v>
      </c>
      <c r="E9" s="104" t="s">
        <v>428</v>
      </c>
      <c r="F9" s="125" t="s">
        <v>446</v>
      </c>
      <c r="G9" s="125" t="s">
        <v>452</v>
      </c>
      <c r="H9" s="126" t="s">
        <v>453</v>
      </c>
      <c r="I9" s="126" t="s">
        <v>454</v>
      </c>
      <c r="J9" s="54" t="s">
        <v>445</v>
      </c>
      <c r="K9" s="40">
        <v>1</v>
      </c>
      <c r="L9" s="40" t="s">
        <v>451</v>
      </c>
      <c r="M9" s="54" t="s">
        <v>435</v>
      </c>
      <c r="N9" s="54" t="s">
        <v>436</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c r="B10" s="49" t="s">
        <v>426</v>
      </c>
      <c r="C10" s="304"/>
      <c r="D10" s="123">
        <v>44677</v>
      </c>
      <c r="E10" s="104" t="s">
        <v>428</v>
      </c>
      <c r="F10" s="125" t="s">
        <v>446</v>
      </c>
      <c r="G10" s="125" t="s">
        <v>455</v>
      </c>
      <c r="H10" s="126" t="s">
        <v>456</v>
      </c>
      <c r="I10" s="126" t="s">
        <v>457</v>
      </c>
      <c r="J10" s="126" t="s">
        <v>458</v>
      </c>
      <c r="K10" s="54">
        <v>3</v>
      </c>
      <c r="L10" s="126" t="s">
        <v>434</v>
      </c>
      <c r="M10" s="126" t="s">
        <v>435</v>
      </c>
      <c r="N10" s="126" t="s">
        <v>436</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c r="B11" s="49" t="s">
        <v>426</v>
      </c>
      <c r="C11" s="304"/>
      <c r="D11" s="123">
        <v>44677</v>
      </c>
      <c r="E11" s="104" t="s">
        <v>428</v>
      </c>
      <c r="F11" s="306" t="s">
        <v>446</v>
      </c>
      <c r="G11" s="307" t="s">
        <v>459</v>
      </c>
      <c r="H11" s="54" t="s">
        <v>460</v>
      </c>
      <c r="I11" s="54" t="s">
        <v>461</v>
      </c>
      <c r="J11" s="54" t="s">
        <v>462</v>
      </c>
      <c r="K11" s="40">
        <v>2</v>
      </c>
      <c r="L11" s="40" t="s">
        <v>451</v>
      </c>
      <c r="M11" s="54" t="s">
        <v>435</v>
      </c>
      <c r="N11" s="54" t="s">
        <v>436</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c r="B12" s="49" t="s">
        <v>426</v>
      </c>
      <c r="C12" s="304"/>
      <c r="D12" s="123">
        <v>44677</v>
      </c>
      <c r="E12" s="104" t="s">
        <v>428</v>
      </c>
      <c r="F12" s="306"/>
      <c r="G12" s="307"/>
      <c r="H12" s="126" t="s">
        <v>463</v>
      </c>
      <c r="I12" s="54" t="s">
        <v>464</v>
      </c>
      <c r="J12" s="54" t="s">
        <v>445</v>
      </c>
      <c r="K12" s="40">
        <v>1</v>
      </c>
      <c r="L12" s="40" t="s">
        <v>451</v>
      </c>
      <c r="M12" s="54" t="s">
        <v>435</v>
      </c>
      <c r="N12" s="54" t="s">
        <v>436</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c r="B13" s="49" t="s">
        <v>426</v>
      </c>
      <c r="C13" s="304"/>
      <c r="D13" s="123">
        <v>44677</v>
      </c>
      <c r="E13" s="104" t="s">
        <v>428</v>
      </c>
      <c r="F13" s="308" t="s">
        <v>465</v>
      </c>
      <c r="G13" s="307" t="s">
        <v>466</v>
      </c>
      <c r="H13" s="54" t="s">
        <v>467</v>
      </c>
      <c r="I13" s="54" t="s">
        <v>468</v>
      </c>
      <c r="J13" s="54" t="s">
        <v>469</v>
      </c>
      <c r="K13" s="40">
        <v>2</v>
      </c>
      <c r="L13" s="40" t="s">
        <v>451</v>
      </c>
      <c r="M13" s="54" t="s">
        <v>435</v>
      </c>
      <c r="N13" s="54" t="s">
        <v>436</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c r="B14" s="49" t="s">
        <v>426</v>
      </c>
      <c r="C14" s="304"/>
      <c r="D14" s="123">
        <v>44677</v>
      </c>
      <c r="E14" s="104" t="s">
        <v>428</v>
      </c>
      <c r="F14" s="308"/>
      <c r="G14" s="307"/>
      <c r="H14" s="54" t="s">
        <v>470</v>
      </c>
      <c r="I14" s="54" t="s">
        <v>471</v>
      </c>
      <c r="J14" s="54" t="s">
        <v>472</v>
      </c>
      <c r="K14" s="40">
        <v>1</v>
      </c>
      <c r="L14" s="40" t="s">
        <v>451</v>
      </c>
      <c r="M14" s="54" t="s">
        <v>435</v>
      </c>
      <c r="N14" s="54" t="s">
        <v>436</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c r="B15" s="49" t="s">
        <v>426</v>
      </c>
      <c r="C15" s="304"/>
      <c r="D15" s="123">
        <v>44677</v>
      </c>
      <c r="E15" s="104" t="s">
        <v>428</v>
      </c>
      <c r="F15" s="307" t="s">
        <v>473</v>
      </c>
      <c r="G15" s="307" t="s">
        <v>474</v>
      </c>
      <c r="H15" s="54" t="s">
        <v>475</v>
      </c>
      <c r="I15" s="54" t="s">
        <v>476</v>
      </c>
      <c r="J15" s="54" t="s">
        <v>477</v>
      </c>
      <c r="K15" s="40">
        <v>3</v>
      </c>
      <c r="L15" s="40" t="s">
        <v>451</v>
      </c>
      <c r="M15" s="54" t="s">
        <v>435</v>
      </c>
      <c r="N15" s="54" t="s">
        <v>436</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c r="B16" s="49" t="s">
        <v>426</v>
      </c>
      <c r="C16" s="305"/>
      <c r="D16" s="123">
        <v>44677</v>
      </c>
      <c r="E16" s="104" t="s">
        <v>428</v>
      </c>
      <c r="F16" s="307"/>
      <c r="G16" s="307"/>
      <c r="H16" s="54" t="s">
        <v>478</v>
      </c>
      <c r="I16" s="54" t="s">
        <v>479</v>
      </c>
      <c r="J16" s="54" t="s">
        <v>480</v>
      </c>
      <c r="K16" s="40">
        <v>1</v>
      </c>
      <c r="L16" s="40" t="s">
        <v>451</v>
      </c>
      <c r="M16" s="54" t="s">
        <v>435</v>
      </c>
      <c r="N16" s="54" t="s">
        <v>436</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3" priority="15" stopIfTrue="1" operator="containsText" text="EN TERMINO">
      <formula>NOT(ISERROR(SEARCH("EN TERMINO",Y5)))</formula>
    </cfRule>
    <cfRule type="containsText" priority="16" operator="containsText" text="AMARILLO">
      <formula>NOT(ISERROR(SEARCH("AMARILLO",Y5)))</formula>
    </cfRule>
    <cfRule type="containsText" dxfId="102" priority="17" stopIfTrue="1" operator="containsText" text="ALERTA">
      <formula>NOT(ISERROR(SEARCH("ALERTA",Y5)))</formula>
    </cfRule>
    <cfRule type="containsText" dxfId="101" priority="18" stopIfTrue="1" operator="containsText" text="OK">
      <formula>NOT(ISERROR(SEARCH("OK",Y5)))</formula>
    </cfRule>
  </conditionalFormatting>
  <conditionalFormatting sqref="AB5:AB6">
    <cfRule type="containsText" dxfId="100" priority="19" stopIfTrue="1" operator="containsText" text="CUMPLIDA">
      <formula>NOT(ISERROR(SEARCH("CUMPLIDA",AB5)))</formula>
    </cfRule>
    <cfRule type="containsText" dxfId="99" priority="20" stopIfTrue="1" operator="containsText" text="PENDIENTE">
      <formula>NOT(ISERROR(SEARCH("PENDIENTE",AB5)))</formula>
    </cfRule>
    <cfRule type="containsText" dxfId="98" priority="21" stopIfTrue="1" operator="containsText" text="INCUMPLIDA">
      <formula>NOT(ISERROR(SEARCH("INCUMPLIDA",AB5)))</formula>
    </cfRule>
  </conditionalFormatting>
  <conditionalFormatting sqref="AH5:AH6 AQ5:AQ6 BA5:BA6">
    <cfRule type="containsText" dxfId="97" priority="6" stopIfTrue="1" operator="containsText" text="EN TERMINO">
      <formula>NOT(ISERROR(SEARCH("EN TERMINO",AH5)))</formula>
    </cfRule>
    <cfRule type="containsText" priority="7" operator="containsText" text="AMARILLO">
      <formula>NOT(ISERROR(SEARCH("AMARILLO",AH5)))</formula>
    </cfRule>
    <cfRule type="containsText" dxfId="96" priority="8" stopIfTrue="1" operator="containsText" text="ALERTA">
      <formula>NOT(ISERROR(SEARCH("ALERTA",AH5)))</formula>
    </cfRule>
    <cfRule type="containsText" dxfId="95" priority="9" stopIfTrue="1" operator="containsText" text="OK">
      <formula>NOT(ISERROR(SEARCH("OK",AH5)))</formula>
    </cfRule>
  </conditionalFormatting>
  <conditionalFormatting sqref="AK5:AK6 AT5:AT6 BD5:BD6">
    <cfRule type="containsText" dxfId="94" priority="10" stopIfTrue="1" operator="containsText" text="CUMPLIDA">
      <formula>NOT(ISERROR(SEARCH("CUMPLIDA",AK5)))</formula>
    </cfRule>
    <cfRule type="containsText" dxfId="93" priority="11" stopIfTrue="1" operator="containsText" text="PENDIENTE">
      <formula>NOT(ISERROR(SEARCH("PENDIENTE",AK5)))</formula>
    </cfRule>
    <cfRule type="containsText" dxfId="92" priority="12" stopIfTrue="1" operator="containsText" text="INCUMPLIDA">
      <formula>NOT(ISERROR(SEARCH("INCUMPLIDA",AK5)))</formula>
    </cfRule>
  </conditionalFormatting>
  <conditionalFormatting sqref="AK5:AK6">
    <cfRule type="containsText" dxfId="91"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0" priority="3" operator="containsText" text="cerrada">
      <formula>NOT(ISERROR(SEARCH("cerrada",BF5)))</formula>
    </cfRule>
    <cfRule type="containsText" dxfId="89" priority="4" operator="containsText" text="cerrado">
      <formula>NOT(ISERROR(SEARCH("cerrado",BF5)))</formula>
    </cfRule>
    <cfRule type="containsText" dxfId="88"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c r="A1" s="293"/>
      <c r="B1" s="293"/>
      <c r="C1" s="293"/>
      <c r="D1" s="293"/>
      <c r="E1" s="293"/>
      <c r="F1" s="293"/>
      <c r="G1" s="293"/>
      <c r="H1" s="293"/>
      <c r="I1" s="292" t="s">
        <v>378</v>
      </c>
      <c r="J1" s="292"/>
      <c r="K1" s="292"/>
      <c r="L1" s="292"/>
      <c r="M1" s="292"/>
      <c r="N1" s="292"/>
      <c r="O1" s="292"/>
      <c r="P1" s="292"/>
      <c r="Q1" s="292"/>
      <c r="R1" s="292"/>
      <c r="S1" s="292"/>
      <c r="T1" s="46"/>
      <c r="U1" s="294" t="s">
        <v>379</v>
      </c>
      <c r="V1" s="294"/>
      <c r="W1" s="294"/>
      <c r="X1" s="294"/>
      <c r="Y1" s="294"/>
      <c r="Z1" s="294"/>
      <c r="AA1" s="294"/>
      <c r="AB1" s="294"/>
      <c r="AC1" s="294"/>
      <c r="AD1" s="295" t="s">
        <v>380</v>
      </c>
      <c r="AE1" s="295"/>
      <c r="AF1" s="295"/>
      <c r="AG1" s="295"/>
      <c r="AH1" s="295"/>
      <c r="AI1" s="295"/>
      <c r="AJ1" s="295"/>
      <c r="AK1" s="295"/>
      <c r="AL1" s="51"/>
      <c r="AM1" s="296" t="s">
        <v>381</v>
      </c>
      <c r="AN1" s="296"/>
      <c r="AO1" s="296"/>
      <c r="AP1" s="296"/>
      <c r="AQ1" s="296"/>
      <c r="AR1" s="296"/>
      <c r="AS1" s="296"/>
      <c r="AT1" s="296"/>
      <c r="AU1" s="52"/>
      <c r="AV1" s="288" t="s">
        <v>382</v>
      </c>
      <c r="AW1" s="288"/>
      <c r="AX1" s="288"/>
      <c r="AY1" s="288"/>
      <c r="AZ1" s="288"/>
      <c r="BA1" s="288"/>
      <c r="BB1" s="288"/>
      <c r="BC1" s="288"/>
      <c r="BD1" s="53"/>
      <c r="BE1" s="290" t="s">
        <v>383</v>
      </c>
      <c r="BF1" s="290"/>
      <c r="BG1" s="290"/>
      <c r="BH1" s="290"/>
      <c r="BI1" s="290"/>
    </row>
    <row r="2" spans="1:61" ht="39.950000000000003" customHeight="1">
      <c r="A2" s="291" t="s">
        <v>384</v>
      </c>
      <c r="B2" s="291" t="s">
        <v>9</v>
      </c>
      <c r="C2" s="291" t="s">
        <v>11</v>
      </c>
      <c r="D2" s="291" t="s">
        <v>385</v>
      </c>
      <c r="E2" s="291" t="s">
        <v>386</v>
      </c>
      <c r="F2" s="291" t="s">
        <v>13</v>
      </c>
      <c r="G2" s="291" t="s">
        <v>15</v>
      </c>
      <c r="H2" s="291" t="s">
        <v>17</v>
      </c>
      <c r="I2" s="289" t="s">
        <v>74</v>
      </c>
      <c r="J2" s="292" t="s">
        <v>387</v>
      </c>
      <c r="K2" s="292"/>
      <c r="L2" s="292"/>
      <c r="M2" s="289" t="s">
        <v>388</v>
      </c>
      <c r="N2" s="289" t="s">
        <v>389</v>
      </c>
      <c r="O2" s="289" t="s">
        <v>390</v>
      </c>
      <c r="P2" s="289" t="s">
        <v>32</v>
      </c>
      <c r="Q2" s="289" t="s">
        <v>391</v>
      </c>
      <c r="R2" s="289" t="s">
        <v>392</v>
      </c>
      <c r="S2" s="289" t="s">
        <v>393</v>
      </c>
      <c r="T2" s="44"/>
      <c r="U2" s="298" t="s">
        <v>394</v>
      </c>
      <c r="V2" s="298" t="s">
        <v>395</v>
      </c>
      <c r="W2" s="298" t="s">
        <v>87</v>
      </c>
      <c r="X2" s="298" t="s">
        <v>88</v>
      </c>
      <c r="Y2" s="298" t="s">
        <v>396</v>
      </c>
      <c r="Z2" s="298" t="s">
        <v>90</v>
      </c>
      <c r="AA2" s="298" t="s">
        <v>397</v>
      </c>
      <c r="AB2" s="298" t="s">
        <v>92</v>
      </c>
      <c r="AC2" s="45"/>
      <c r="AD2" s="297" t="s">
        <v>93</v>
      </c>
      <c r="AE2" s="297" t="s">
        <v>94</v>
      </c>
      <c r="AF2" s="297" t="s">
        <v>95</v>
      </c>
      <c r="AG2" s="297" t="s">
        <v>96</v>
      </c>
      <c r="AH2" s="297" t="s">
        <v>399</v>
      </c>
      <c r="AI2" s="297" t="s">
        <v>98</v>
      </c>
      <c r="AJ2" s="297" t="s">
        <v>99</v>
      </c>
      <c r="AK2" s="297" t="s">
        <v>100</v>
      </c>
      <c r="AL2" s="43"/>
      <c r="AM2" s="299" t="s">
        <v>101</v>
      </c>
      <c r="AN2" s="299" t="s">
        <v>400</v>
      </c>
      <c r="AO2" s="299" t="s">
        <v>103</v>
      </c>
      <c r="AP2" s="299" t="s">
        <v>104</v>
      </c>
      <c r="AQ2" s="299" t="s">
        <v>401</v>
      </c>
      <c r="AR2" s="299" t="s">
        <v>106</v>
      </c>
      <c r="AS2" s="299" t="s">
        <v>107</v>
      </c>
      <c r="AT2" s="299" t="s">
        <v>402</v>
      </c>
      <c r="AU2" s="48"/>
      <c r="AV2" s="301" t="s">
        <v>101</v>
      </c>
      <c r="AW2" s="47"/>
      <c r="AX2" s="301" t="s">
        <v>400</v>
      </c>
      <c r="AY2" s="301" t="s">
        <v>103</v>
      </c>
      <c r="AZ2" s="301" t="s">
        <v>104</v>
      </c>
      <c r="BA2" s="301" t="s">
        <v>105</v>
      </c>
      <c r="BB2" s="301" t="s">
        <v>106</v>
      </c>
      <c r="BC2" s="301" t="s">
        <v>107</v>
      </c>
      <c r="BD2" s="301" t="s">
        <v>403</v>
      </c>
      <c r="BE2" s="300" t="s">
        <v>52</v>
      </c>
      <c r="BF2" s="300" t="s">
        <v>404</v>
      </c>
      <c r="BG2" s="300" t="s">
        <v>405</v>
      </c>
      <c r="BH2" s="300" t="s">
        <v>406</v>
      </c>
      <c r="BI2" s="302" t="s">
        <v>407</v>
      </c>
    </row>
    <row r="3" spans="1:61" ht="39.950000000000003" customHeight="1">
      <c r="A3" s="291"/>
      <c r="B3" s="291"/>
      <c r="C3" s="291"/>
      <c r="D3" s="291"/>
      <c r="E3" s="291"/>
      <c r="F3" s="291"/>
      <c r="G3" s="291"/>
      <c r="H3" s="291"/>
      <c r="I3" s="289"/>
      <c r="J3" s="34" t="s">
        <v>408</v>
      </c>
      <c r="K3" s="44" t="s">
        <v>24</v>
      </c>
      <c r="L3" s="44" t="s">
        <v>26</v>
      </c>
      <c r="M3" s="289"/>
      <c r="N3" s="289"/>
      <c r="O3" s="289"/>
      <c r="P3" s="289"/>
      <c r="Q3" s="289"/>
      <c r="R3" s="289"/>
      <c r="S3" s="289"/>
      <c r="T3" s="44" t="s">
        <v>409</v>
      </c>
      <c r="U3" s="298"/>
      <c r="V3" s="298"/>
      <c r="W3" s="298"/>
      <c r="X3" s="298"/>
      <c r="Y3" s="298"/>
      <c r="Z3" s="298"/>
      <c r="AA3" s="298"/>
      <c r="AB3" s="298"/>
      <c r="AC3" s="45" t="s">
        <v>52</v>
      </c>
      <c r="AD3" s="297"/>
      <c r="AE3" s="297"/>
      <c r="AF3" s="297"/>
      <c r="AG3" s="297"/>
      <c r="AH3" s="297"/>
      <c r="AI3" s="297"/>
      <c r="AJ3" s="297"/>
      <c r="AK3" s="297"/>
      <c r="AL3" s="43" t="s">
        <v>52</v>
      </c>
      <c r="AM3" s="299"/>
      <c r="AN3" s="299"/>
      <c r="AO3" s="299"/>
      <c r="AP3" s="299"/>
      <c r="AQ3" s="299"/>
      <c r="AR3" s="299"/>
      <c r="AS3" s="299"/>
      <c r="AT3" s="299"/>
      <c r="AU3" s="48" t="s">
        <v>52</v>
      </c>
      <c r="AV3" s="301"/>
      <c r="AW3" s="47" t="s">
        <v>410</v>
      </c>
      <c r="AX3" s="301"/>
      <c r="AY3" s="301"/>
      <c r="AZ3" s="301"/>
      <c r="BA3" s="301"/>
      <c r="BB3" s="301"/>
      <c r="BC3" s="301"/>
      <c r="BD3" s="301"/>
      <c r="BE3" s="300"/>
      <c r="BF3" s="300"/>
      <c r="BG3" s="300"/>
      <c r="BH3" s="300"/>
      <c r="BI3" s="302"/>
    </row>
    <row r="4" spans="1:61" ht="39.950000000000003" customHeight="1">
      <c r="A4" s="1" t="s">
        <v>411</v>
      </c>
      <c r="B4" s="1" t="s">
        <v>412</v>
      </c>
      <c r="C4" s="1" t="s">
        <v>413</v>
      </c>
      <c r="D4" s="1" t="s">
        <v>411</v>
      </c>
      <c r="E4" s="1" t="s">
        <v>414</v>
      </c>
      <c r="F4" s="1" t="s">
        <v>412</v>
      </c>
      <c r="G4" s="1"/>
      <c r="H4" s="1" t="s">
        <v>415</v>
      </c>
      <c r="I4" s="2" t="s">
        <v>416</v>
      </c>
      <c r="J4" s="35" t="s">
        <v>417</v>
      </c>
      <c r="K4" s="2"/>
      <c r="L4" s="2" t="s">
        <v>418</v>
      </c>
      <c r="M4" s="2" t="s">
        <v>412</v>
      </c>
      <c r="N4" s="2" t="s">
        <v>412</v>
      </c>
      <c r="O4" s="2" t="s">
        <v>419</v>
      </c>
      <c r="P4" s="2" t="s">
        <v>412</v>
      </c>
      <c r="Q4" s="2" t="s">
        <v>420</v>
      </c>
      <c r="R4" s="2" t="s">
        <v>411</v>
      </c>
      <c r="S4" s="2" t="s">
        <v>411</v>
      </c>
      <c r="T4" s="2" t="s">
        <v>411</v>
      </c>
      <c r="U4" s="26" t="s">
        <v>411</v>
      </c>
      <c r="V4" s="26" t="s">
        <v>421</v>
      </c>
      <c r="W4" s="26" t="s">
        <v>422</v>
      </c>
      <c r="X4" s="26" t="s">
        <v>423</v>
      </c>
      <c r="Y4" s="26" t="s">
        <v>423</v>
      </c>
      <c r="Z4" s="26" t="s">
        <v>419</v>
      </c>
      <c r="AA4" s="26" t="s">
        <v>424</v>
      </c>
      <c r="AB4" s="26" t="s">
        <v>412</v>
      </c>
      <c r="AC4" s="26" t="s">
        <v>425</v>
      </c>
      <c r="AD4" s="27" t="s">
        <v>411</v>
      </c>
      <c r="AE4" s="27"/>
      <c r="AF4" s="27" t="s">
        <v>481</v>
      </c>
      <c r="AG4" s="27" t="s">
        <v>423</v>
      </c>
      <c r="AH4" s="27" t="s">
        <v>423</v>
      </c>
      <c r="AI4" s="27" t="s">
        <v>419</v>
      </c>
      <c r="AJ4" s="27" t="s">
        <v>424</v>
      </c>
      <c r="AK4" s="27" t="s">
        <v>412</v>
      </c>
      <c r="AL4" s="27"/>
      <c r="AM4" s="28" t="s">
        <v>411</v>
      </c>
      <c r="AN4" s="28" t="s">
        <v>421</v>
      </c>
      <c r="AO4" s="28" t="s">
        <v>422</v>
      </c>
      <c r="AP4" s="28" t="s">
        <v>423</v>
      </c>
      <c r="AQ4" s="28" t="s">
        <v>423</v>
      </c>
      <c r="AR4" s="28" t="s">
        <v>419</v>
      </c>
      <c r="AS4" s="28" t="s">
        <v>424</v>
      </c>
      <c r="AT4" s="28" t="s">
        <v>412</v>
      </c>
      <c r="AU4" s="28"/>
      <c r="AV4" s="29" t="s">
        <v>411</v>
      </c>
      <c r="AW4" s="29"/>
      <c r="AX4" s="29" t="s">
        <v>421</v>
      </c>
      <c r="AY4" s="29" t="s">
        <v>422</v>
      </c>
      <c r="AZ4" s="29" t="s">
        <v>423</v>
      </c>
      <c r="BA4" s="29" t="s">
        <v>423</v>
      </c>
      <c r="BB4" s="29" t="s">
        <v>419</v>
      </c>
      <c r="BC4" s="29" t="s">
        <v>424</v>
      </c>
      <c r="BD4" s="29"/>
      <c r="BE4" s="50" t="s">
        <v>425</v>
      </c>
      <c r="BF4" s="50"/>
      <c r="BG4" s="50" t="s">
        <v>425</v>
      </c>
      <c r="BH4" s="50" t="s">
        <v>412</v>
      </c>
      <c r="BI4" s="302"/>
    </row>
    <row r="5" spans="1:61" ht="159.75" customHeight="1">
      <c r="A5" s="58"/>
      <c r="B5" s="49" t="s">
        <v>426</v>
      </c>
      <c r="C5" s="319" t="s">
        <v>482</v>
      </c>
      <c r="D5" s="320">
        <v>44670</v>
      </c>
      <c r="E5" s="321" t="s">
        <v>483</v>
      </c>
      <c r="F5" s="102" t="s">
        <v>484</v>
      </c>
      <c r="G5" s="323">
        <v>142</v>
      </c>
      <c r="H5" s="310" t="s">
        <v>485</v>
      </c>
      <c r="I5" s="322" t="s">
        <v>486</v>
      </c>
      <c r="J5" s="130" t="s">
        <v>487</v>
      </c>
      <c r="K5" s="130" t="s">
        <v>488</v>
      </c>
      <c r="L5" s="112">
        <v>1</v>
      </c>
      <c r="M5" s="112" t="s">
        <v>434</v>
      </c>
      <c r="N5" s="112" t="s">
        <v>489</v>
      </c>
      <c r="O5" s="130" t="s">
        <v>490</v>
      </c>
      <c r="P5" s="31">
        <v>1</v>
      </c>
      <c r="Q5" s="5"/>
      <c r="R5" s="131">
        <v>44685</v>
      </c>
      <c r="S5" s="139">
        <v>44685</v>
      </c>
      <c r="T5" s="107"/>
      <c r="U5" s="108"/>
      <c r="V5" s="109"/>
      <c r="W5" s="40"/>
      <c r="X5" s="100"/>
      <c r="Y5" s="110"/>
      <c r="Z5" s="40"/>
      <c r="AA5" s="111"/>
      <c r="AB5" s="42"/>
      <c r="AC5" s="112"/>
      <c r="AD5" s="113">
        <v>44742</v>
      </c>
      <c r="AE5" s="114" t="s">
        <v>491</v>
      </c>
      <c r="AF5" s="40">
        <v>1</v>
      </c>
      <c r="AG5" s="100">
        <f>IF(AF5="","",IF(OR($L5=0,$L5="",AD5=""),"",AF5/$L5))</f>
        <v>1</v>
      </c>
      <c r="AH5" s="117">
        <f>(IF(OR($P5="",AG5=""),"",IF(OR($P5=0,AG5=0),0,IF((AG5*100%)/$P5&gt;100%,100%,(AG5*100%)/$P5))))</f>
        <v>1</v>
      </c>
      <c r="AI5" s="101" t="str">
        <f t="shared" ref="AI5" si="0">IF(AF5="","",IF(AH5&lt;100%, IF(AH5&lt;50%, "ALERTA","EN TERMINO"), IF(AH5=100%, "OK", "EN TERMINO")))</f>
        <v>OK</v>
      </c>
      <c r="AJ5" s="32" t="s">
        <v>492</v>
      </c>
      <c r="AK5" s="54" t="s">
        <v>493</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c r="A6" s="58"/>
      <c r="B6" s="49" t="s">
        <v>426</v>
      </c>
      <c r="C6" s="319"/>
      <c r="D6" s="320"/>
      <c r="E6" s="321"/>
      <c r="F6" s="102" t="s">
        <v>484</v>
      </c>
      <c r="G6" s="324"/>
      <c r="H6" s="310"/>
      <c r="I6" s="322"/>
      <c r="J6" s="130" t="s">
        <v>494</v>
      </c>
      <c r="K6" s="130" t="s">
        <v>495</v>
      </c>
      <c r="L6" s="112">
        <v>1</v>
      </c>
      <c r="M6" s="112" t="s">
        <v>434</v>
      </c>
      <c r="N6" s="112" t="s">
        <v>489</v>
      </c>
      <c r="O6" s="130" t="s">
        <v>490</v>
      </c>
      <c r="P6" s="31">
        <v>1</v>
      </c>
      <c r="Q6" s="5"/>
      <c r="R6" s="131">
        <v>44687</v>
      </c>
      <c r="S6" s="140">
        <v>44742</v>
      </c>
      <c r="T6" s="107"/>
      <c r="U6" s="41"/>
      <c r="V6" s="116"/>
      <c r="W6" s="37"/>
      <c r="X6" s="100"/>
      <c r="Y6" s="110"/>
      <c r="Z6" s="40"/>
      <c r="AA6" s="102"/>
      <c r="AB6" s="42"/>
      <c r="AC6" s="112"/>
      <c r="AD6" s="113">
        <v>44742</v>
      </c>
      <c r="AE6" s="111" t="s">
        <v>496</v>
      </c>
      <c r="AF6" s="40">
        <v>1</v>
      </c>
      <c r="AG6" s="100">
        <f>IF(AF6="","",IF(OR($L6=0,$L6="",AD6=""),"",AF6/$L6))</f>
        <v>1</v>
      </c>
      <c r="AH6" s="117">
        <f>(IF(OR($P6="",AG6=""),"",IF(OR($P6=0,AG6=0),0,IF((AG6*100%)/$P6&gt;100%,100%,(AG6*100%)/$P6))))</f>
        <v>1</v>
      </c>
      <c r="AI6" s="101" t="str">
        <f t="shared" ref="AI6" si="3">IF(AF6="","",IF(AH6&lt;100%, IF(AH6&lt;50%, "ALERTA","EN TERMINO"), IF(AH6=100%, "OK", "EN TERMINO")))</f>
        <v>OK</v>
      </c>
      <c r="AJ6" s="33" t="s">
        <v>497</v>
      </c>
      <c r="AK6" s="54" t="s">
        <v>493</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c r="A7" s="58"/>
      <c r="B7" s="12"/>
      <c r="C7" s="105"/>
      <c r="D7" s="57"/>
      <c r="E7" s="9"/>
      <c r="F7" s="55"/>
      <c r="G7" s="55"/>
      <c r="H7" s="55"/>
      <c r="I7" s="55"/>
      <c r="J7" s="64"/>
      <c r="K7" s="55"/>
      <c r="L7" s="55"/>
      <c r="M7" s="9"/>
      <c r="N7" s="55"/>
      <c r="O7" s="9"/>
      <c r="P7" s="65"/>
      <c r="Q7" s="9"/>
      <c r="R7" s="66"/>
      <c r="S7" s="68"/>
      <c r="T7" s="67"/>
    </row>
    <row r="8" spans="1:61" ht="39.950000000000003" customHeight="1">
      <c r="A8" s="59"/>
      <c r="B8" s="12"/>
      <c r="C8" s="105"/>
      <c r="D8" s="57"/>
      <c r="E8" s="9"/>
      <c r="F8" s="55"/>
      <c r="G8" s="55"/>
      <c r="H8" s="55"/>
      <c r="I8" s="55"/>
      <c r="J8" s="64"/>
      <c r="K8" s="55"/>
      <c r="L8" s="55"/>
      <c r="M8" s="9"/>
      <c r="N8" s="55"/>
      <c r="O8" s="9"/>
      <c r="P8" s="65"/>
      <c r="Q8" s="9"/>
      <c r="R8" s="66"/>
      <c r="S8" s="68"/>
      <c r="T8" s="67"/>
    </row>
    <row r="9" spans="1:61" ht="39.950000000000003" customHeight="1">
      <c r="A9" s="59"/>
      <c r="B9" s="12"/>
      <c r="C9" s="309"/>
      <c r="D9" s="59"/>
      <c r="F9" s="55"/>
      <c r="G9" s="55"/>
      <c r="H9" s="69"/>
      <c r="I9" s="69"/>
      <c r="J9" s="70"/>
      <c r="K9" s="71"/>
      <c r="M9" s="12"/>
      <c r="N9" s="12"/>
      <c r="O9" s="12"/>
      <c r="P9" s="65"/>
      <c r="R9" s="72"/>
      <c r="S9" s="73"/>
      <c r="T9" s="67"/>
    </row>
    <row r="10" spans="1:61" ht="39.950000000000003" customHeight="1">
      <c r="A10" s="59"/>
      <c r="B10" s="12"/>
      <c r="C10" s="309"/>
      <c r="D10" s="59"/>
      <c r="E10" s="316"/>
      <c r="F10" s="55"/>
      <c r="G10" s="55"/>
      <c r="H10" s="318"/>
      <c r="I10" s="318"/>
      <c r="J10" s="70"/>
      <c r="K10" s="71"/>
      <c r="M10" s="12"/>
      <c r="N10" s="12"/>
      <c r="O10" s="12"/>
      <c r="P10" s="65"/>
      <c r="R10" s="72"/>
      <c r="S10" s="73"/>
      <c r="T10" s="67"/>
    </row>
    <row r="11" spans="1:61" ht="39.950000000000003" customHeight="1">
      <c r="A11" s="59"/>
      <c r="B11" s="12"/>
      <c r="C11" s="309"/>
      <c r="D11" s="59"/>
      <c r="E11" s="316"/>
      <c r="F11" s="55"/>
      <c r="G11" s="55"/>
      <c r="H11" s="318"/>
      <c r="I11" s="318"/>
      <c r="J11" s="70"/>
      <c r="K11" s="71"/>
      <c r="M11" s="12"/>
      <c r="N11" s="12"/>
      <c r="O11" s="12"/>
      <c r="P11" s="65"/>
      <c r="R11" s="72"/>
      <c r="S11" s="73"/>
      <c r="T11" s="67"/>
    </row>
    <row r="12" spans="1:61" ht="39.950000000000003" customHeight="1">
      <c r="A12" s="59"/>
      <c r="B12" s="12"/>
      <c r="C12" s="309"/>
      <c r="D12" s="59"/>
      <c r="E12" s="316"/>
      <c r="F12" s="55"/>
      <c r="G12" s="55"/>
      <c r="H12" s="318"/>
      <c r="I12" s="318"/>
      <c r="J12" s="70"/>
      <c r="K12" s="71"/>
      <c r="M12" s="12"/>
      <c r="N12" s="12"/>
      <c r="O12" s="12"/>
      <c r="P12" s="65"/>
      <c r="R12" s="72"/>
      <c r="S12" s="73"/>
      <c r="T12" s="67"/>
    </row>
    <row r="13" spans="1:61" ht="39.950000000000003" customHeight="1">
      <c r="A13" s="59"/>
      <c r="B13" s="12"/>
      <c r="C13" s="309"/>
      <c r="D13" s="59"/>
      <c r="E13" s="316"/>
      <c r="F13" s="55"/>
      <c r="G13" s="55"/>
      <c r="H13" s="318"/>
      <c r="I13" s="318"/>
      <c r="J13" s="70"/>
      <c r="K13" s="71"/>
      <c r="M13" s="12"/>
      <c r="N13" s="12"/>
      <c r="O13" s="12"/>
      <c r="P13" s="65"/>
      <c r="R13" s="72"/>
      <c r="S13" s="73"/>
      <c r="T13" s="67"/>
    </row>
    <row r="14" spans="1:61" ht="39.950000000000003" customHeight="1">
      <c r="A14" s="59"/>
      <c r="B14" s="12"/>
      <c r="C14" s="309"/>
      <c r="D14" s="59"/>
      <c r="E14" s="316"/>
      <c r="F14" s="55"/>
      <c r="G14" s="55"/>
      <c r="H14" s="318"/>
      <c r="I14" s="318"/>
      <c r="J14" s="70"/>
      <c r="K14" s="71"/>
      <c r="M14" s="12"/>
      <c r="N14" s="12"/>
      <c r="O14" s="12"/>
      <c r="P14" s="65"/>
      <c r="R14" s="72"/>
      <c r="S14" s="73"/>
      <c r="T14" s="67"/>
    </row>
    <row r="15" spans="1:61" ht="39.950000000000003" customHeight="1">
      <c r="A15" s="59"/>
      <c r="B15" s="12"/>
      <c r="C15" s="309"/>
      <c r="D15" s="59"/>
      <c r="E15" s="316"/>
      <c r="F15" s="55"/>
      <c r="G15" s="55"/>
      <c r="H15" s="318"/>
      <c r="I15" s="318"/>
      <c r="J15" s="70"/>
      <c r="K15" s="71"/>
      <c r="M15" s="12"/>
      <c r="N15" s="12"/>
      <c r="O15" s="12"/>
      <c r="P15" s="65"/>
      <c r="R15" s="72"/>
      <c r="S15" s="73"/>
      <c r="T15" s="67"/>
    </row>
    <row r="16" spans="1:61" ht="39.950000000000003" customHeight="1">
      <c r="A16" s="59"/>
      <c r="B16" s="12"/>
      <c r="C16" s="309"/>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c r="A17" s="59"/>
      <c r="B17" s="12"/>
      <c r="C17" s="309"/>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c r="A18" s="59"/>
      <c r="B18" s="12"/>
      <c r="C18" s="309"/>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c r="A19" s="59"/>
      <c r="B19" s="12"/>
      <c r="C19" s="309"/>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c r="A20" s="59"/>
      <c r="B20" s="12"/>
      <c r="C20" s="309"/>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c r="A21" s="59"/>
      <c r="B21" s="12"/>
      <c r="C21" s="309"/>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c r="A22" s="59"/>
      <c r="B22" s="12"/>
      <c r="C22" s="309"/>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c r="A23" s="59"/>
      <c r="B23" s="12"/>
      <c r="C23" s="309"/>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c r="A24" s="59"/>
      <c r="B24" s="12"/>
      <c r="C24" s="309"/>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c r="A25" s="59"/>
      <c r="B25" s="12"/>
      <c r="C25" s="309"/>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c r="A26" s="59"/>
      <c r="B26" s="12"/>
      <c r="C26" s="309"/>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c r="A27" s="59"/>
      <c r="B27" s="12"/>
      <c r="C27" s="309"/>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c r="A28" s="59"/>
      <c r="B28" s="12"/>
      <c r="C28" s="309"/>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c r="A29" s="59"/>
      <c r="B29" s="12"/>
      <c r="C29" s="309"/>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c r="A30" s="59"/>
      <c r="B30" s="12"/>
      <c r="C30" s="309"/>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c r="A31" s="59"/>
      <c r="B31" s="12"/>
      <c r="C31" s="309"/>
      <c r="D31" s="59"/>
      <c r="F31" s="80"/>
      <c r="G31" s="80"/>
      <c r="H31" s="69"/>
      <c r="I31" s="69"/>
      <c r="J31" s="69"/>
      <c r="K31" s="81"/>
      <c r="L31" s="81"/>
      <c r="M31" s="12"/>
      <c r="N31" s="12"/>
      <c r="O31" s="69"/>
      <c r="P31" s="65"/>
      <c r="Q31" s="69"/>
      <c r="R31" s="76"/>
      <c r="S31" s="76"/>
      <c r="T31" s="317"/>
      <c r="U31" s="82"/>
      <c r="W31" s="83"/>
      <c r="X31" s="15"/>
      <c r="Y31" s="20"/>
      <c r="Z31" s="14"/>
      <c r="AA31" s="38"/>
      <c r="AB31" s="11"/>
      <c r="AC31" s="22"/>
      <c r="BG31" s="14"/>
    </row>
    <row r="32" spans="1:59" ht="39.950000000000003" customHeight="1">
      <c r="A32" s="59"/>
      <c r="B32" s="12"/>
      <c r="C32" s="309"/>
      <c r="D32" s="59"/>
      <c r="F32" s="80"/>
      <c r="G32" s="80"/>
      <c r="H32" s="69"/>
      <c r="I32" s="81"/>
      <c r="J32" s="69"/>
      <c r="K32" s="81"/>
      <c r="L32" s="81"/>
      <c r="M32" s="12"/>
      <c r="N32" s="12"/>
      <c r="O32" s="81"/>
      <c r="P32" s="65"/>
      <c r="Q32" s="81"/>
      <c r="R32" s="73"/>
      <c r="S32" s="73"/>
      <c r="T32" s="317"/>
      <c r="U32" s="82"/>
      <c r="W32" s="83"/>
      <c r="X32" s="15"/>
      <c r="Y32" s="20"/>
      <c r="Z32" s="14"/>
      <c r="AA32" s="38"/>
      <c r="AB32" s="11"/>
      <c r="AC32" s="22"/>
      <c r="BG32" s="14"/>
    </row>
    <row r="33" spans="1:61" ht="39.950000000000003" customHeight="1">
      <c r="A33" s="59"/>
      <c r="B33" s="12"/>
      <c r="C33" s="309"/>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c r="A34" s="59"/>
      <c r="B34" s="12"/>
      <c r="C34" s="309"/>
      <c r="D34" s="59"/>
      <c r="F34" s="80"/>
      <c r="G34" s="80"/>
      <c r="H34" s="69"/>
      <c r="I34" s="318"/>
      <c r="J34" s="318"/>
      <c r="K34" s="318"/>
      <c r="L34" s="318"/>
      <c r="M34" s="12"/>
      <c r="N34" s="12"/>
      <c r="O34" s="81"/>
      <c r="P34" s="65"/>
      <c r="Q34" s="318"/>
      <c r="R34" s="317"/>
      <c r="S34" s="317"/>
      <c r="T34" s="73"/>
      <c r="U34" s="82"/>
      <c r="W34" s="83"/>
      <c r="X34" s="15"/>
      <c r="Y34" s="20"/>
      <c r="Z34" s="14"/>
      <c r="AA34" s="39"/>
      <c r="AB34" s="11"/>
      <c r="AC34" s="22"/>
      <c r="BG34" s="14"/>
    </row>
    <row r="35" spans="1:61" ht="39.950000000000003" customHeight="1">
      <c r="A35" s="59"/>
      <c r="B35" s="12"/>
      <c r="C35" s="309"/>
      <c r="D35" s="59"/>
      <c r="F35" s="80"/>
      <c r="G35" s="80"/>
      <c r="H35" s="69"/>
      <c r="I35" s="318"/>
      <c r="J35" s="318"/>
      <c r="K35" s="318"/>
      <c r="L35" s="318"/>
      <c r="M35" s="12"/>
      <c r="N35" s="12"/>
      <c r="O35" s="81"/>
      <c r="P35" s="65"/>
      <c r="Q35" s="318"/>
      <c r="R35" s="317"/>
      <c r="S35" s="317"/>
      <c r="T35" s="73"/>
      <c r="U35" s="82"/>
      <c r="W35" s="83"/>
      <c r="X35" s="15"/>
      <c r="Y35" s="20"/>
      <c r="Z35" s="14"/>
      <c r="AA35" s="39"/>
      <c r="AB35" s="11"/>
      <c r="AC35" s="22"/>
      <c r="BG35" s="14"/>
    </row>
    <row r="36" spans="1:61" ht="39.950000000000003" customHeight="1">
      <c r="A36" s="59"/>
      <c r="B36" s="12"/>
      <c r="C36" s="309"/>
      <c r="D36" s="59"/>
      <c r="F36" s="80"/>
      <c r="G36" s="80"/>
      <c r="H36" s="69"/>
      <c r="I36" s="318"/>
      <c r="J36" s="318"/>
      <c r="K36" s="318"/>
      <c r="L36" s="318"/>
      <c r="M36" s="12"/>
      <c r="N36" s="12"/>
      <c r="O36" s="81"/>
      <c r="P36" s="65"/>
      <c r="Q36" s="318"/>
      <c r="R36" s="317"/>
      <c r="S36" s="317"/>
      <c r="T36" s="317"/>
      <c r="U36" s="82"/>
      <c r="W36" s="83"/>
      <c r="X36" s="15"/>
      <c r="Y36" s="20"/>
      <c r="Z36" s="14"/>
      <c r="AA36" s="39"/>
      <c r="AB36" s="11"/>
      <c r="AC36" s="22"/>
      <c r="BG36" s="14"/>
    </row>
    <row r="37" spans="1:61" ht="39.950000000000003" customHeight="1">
      <c r="A37" s="59"/>
      <c r="B37" s="12"/>
      <c r="C37" s="309"/>
      <c r="D37" s="59"/>
      <c r="F37" s="80"/>
      <c r="G37" s="80"/>
      <c r="H37" s="69"/>
      <c r="I37" s="318"/>
      <c r="J37" s="318"/>
      <c r="K37" s="318"/>
      <c r="L37" s="318"/>
      <c r="M37" s="12"/>
      <c r="N37" s="12"/>
      <c r="O37" s="81"/>
      <c r="P37" s="65"/>
      <c r="Q37" s="318"/>
      <c r="R37" s="317"/>
      <c r="S37" s="317"/>
      <c r="T37" s="317"/>
      <c r="U37" s="82"/>
      <c r="W37" s="83"/>
      <c r="X37" s="15"/>
      <c r="Y37" s="20"/>
      <c r="Z37" s="14"/>
      <c r="AA37" s="39"/>
      <c r="AB37" s="11"/>
      <c r="AC37" s="22"/>
      <c r="BG37" s="14"/>
    </row>
    <row r="38" spans="1:61" ht="39.950000000000003" customHeight="1">
      <c r="A38" s="59"/>
      <c r="B38" s="12"/>
      <c r="C38" s="309"/>
      <c r="D38" s="59"/>
      <c r="F38" s="80"/>
      <c r="G38" s="80"/>
      <c r="H38" s="69"/>
      <c r="I38" s="318"/>
      <c r="J38" s="318"/>
      <c r="K38" s="318"/>
      <c r="L38" s="81"/>
      <c r="M38" s="12"/>
      <c r="N38" s="12"/>
      <c r="O38" s="81"/>
      <c r="P38" s="65"/>
      <c r="Q38" s="318"/>
      <c r="R38" s="317"/>
      <c r="S38" s="317"/>
      <c r="T38" s="317"/>
      <c r="U38" s="82"/>
      <c r="W38" s="83"/>
      <c r="X38" s="15"/>
      <c r="Y38" s="20"/>
      <c r="Z38" s="14"/>
      <c r="AA38" s="39"/>
      <c r="AB38" s="11"/>
      <c r="AC38" s="22"/>
      <c r="BG38" s="14"/>
    </row>
    <row r="39" spans="1:61" ht="39.950000000000003" customHeight="1">
      <c r="A39" s="59"/>
      <c r="B39" s="12"/>
      <c r="C39" s="309"/>
      <c r="D39" s="59"/>
      <c r="F39" s="80"/>
      <c r="G39" s="80"/>
      <c r="H39" s="69"/>
      <c r="I39" s="318"/>
      <c r="J39" s="318"/>
      <c r="K39" s="318"/>
      <c r="L39" s="81"/>
      <c r="M39" s="12"/>
      <c r="N39" s="12"/>
      <c r="O39" s="81"/>
      <c r="P39" s="65"/>
      <c r="Q39" s="318"/>
      <c r="R39" s="317"/>
      <c r="S39" s="317"/>
      <c r="T39" s="317"/>
      <c r="U39" s="82"/>
      <c r="W39" s="83"/>
      <c r="X39" s="15"/>
      <c r="Y39" s="20"/>
      <c r="Z39" s="14"/>
      <c r="AA39" s="39"/>
      <c r="AB39" s="11"/>
      <c r="AC39" s="22"/>
      <c r="BG39" s="14"/>
    </row>
    <row r="40" spans="1:61" ht="39.950000000000003" customHeight="1">
      <c r="A40" s="59"/>
      <c r="B40" s="12"/>
      <c r="C40" s="309"/>
      <c r="D40" s="59"/>
      <c r="F40" s="80"/>
      <c r="G40" s="80"/>
      <c r="H40" s="69"/>
      <c r="I40" s="318"/>
      <c r="J40" s="318"/>
      <c r="K40" s="318"/>
      <c r="L40" s="81"/>
      <c r="M40" s="12"/>
      <c r="N40" s="12"/>
      <c r="O40" s="81"/>
      <c r="P40" s="65"/>
      <c r="Q40" s="318"/>
      <c r="R40" s="317"/>
      <c r="S40" s="317"/>
      <c r="T40" s="317"/>
      <c r="U40" s="82"/>
      <c r="W40" s="83"/>
      <c r="X40" s="15"/>
      <c r="Y40" s="20"/>
      <c r="Z40" s="14"/>
      <c r="AA40" s="39"/>
      <c r="AB40" s="11"/>
      <c r="AC40" s="22"/>
      <c r="BG40" s="14"/>
    </row>
    <row r="41" spans="1:61" ht="39.950000000000003" customHeight="1">
      <c r="A41" s="59"/>
      <c r="B41" s="12"/>
      <c r="C41" s="309"/>
      <c r="D41" s="59"/>
      <c r="F41" s="80"/>
      <c r="G41" s="80"/>
      <c r="H41" s="69"/>
      <c r="I41" s="318"/>
      <c r="J41" s="318"/>
      <c r="K41" s="318"/>
      <c r="L41" s="81"/>
      <c r="M41" s="12"/>
      <c r="N41" s="12"/>
      <c r="O41" s="81"/>
      <c r="P41" s="65"/>
      <c r="Q41" s="318"/>
      <c r="R41" s="317"/>
      <c r="S41" s="317"/>
      <c r="T41" s="317"/>
      <c r="U41" s="82"/>
      <c r="W41" s="83"/>
      <c r="X41" s="15"/>
      <c r="Y41" s="20"/>
      <c r="Z41" s="14"/>
      <c r="AA41" s="39"/>
      <c r="AB41" s="11"/>
      <c r="AC41" s="22"/>
      <c r="BG41" s="14"/>
    </row>
    <row r="42" spans="1:61" ht="39.950000000000003" customHeight="1">
      <c r="A42" s="59"/>
      <c r="B42" s="12"/>
      <c r="C42" s="309"/>
      <c r="D42" s="59"/>
      <c r="F42" s="80"/>
      <c r="G42" s="80"/>
      <c r="H42" s="69"/>
      <c r="I42" s="318"/>
      <c r="J42" s="318"/>
      <c r="K42" s="318"/>
      <c r="L42" s="81"/>
      <c r="M42" s="12"/>
      <c r="N42" s="12"/>
      <c r="O42" s="81"/>
      <c r="P42" s="65"/>
      <c r="Q42" s="318"/>
      <c r="R42" s="317"/>
      <c r="S42" s="317"/>
      <c r="T42" s="317"/>
      <c r="U42" s="82"/>
      <c r="W42" s="83"/>
      <c r="X42" s="15"/>
      <c r="Y42" s="20"/>
      <c r="Z42" s="14"/>
      <c r="AA42" s="39"/>
      <c r="AB42" s="11"/>
      <c r="AC42" s="22"/>
      <c r="BG42" s="14"/>
    </row>
    <row r="43" spans="1:61" ht="39.950000000000003" customHeight="1">
      <c r="A43" s="59"/>
      <c r="B43" s="12"/>
      <c r="C43" s="309"/>
      <c r="D43" s="59"/>
      <c r="F43" s="80"/>
      <c r="G43" s="80"/>
      <c r="H43" s="69"/>
      <c r="I43" s="318"/>
      <c r="J43" s="318"/>
      <c r="K43" s="318"/>
      <c r="L43" s="81"/>
      <c r="M43" s="12"/>
      <c r="N43" s="12"/>
      <c r="O43" s="81"/>
      <c r="P43" s="65"/>
      <c r="Q43" s="318"/>
      <c r="R43" s="317"/>
      <c r="S43" s="317"/>
      <c r="T43" s="317"/>
      <c r="U43" s="82"/>
      <c r="W43" s="83"/>
      <c r="X43" s="15"/>
      <c r="Y43" s="20"/>
      <c r="Z43" s="14"/>
      <c r="AA43" s="39"/>
      <c r="AB43" s="11"/>
      <c r="AC43" s="22"/>
      <c r="BG43" s="14"/>
    </row>
    <row r="44" spans="1:61" ht="39.950000000000003" customHeight="1">
      <c r="A44" s="59"/>
      <c r="B44" s="12"/>
      <c r="C44" s="309"/>
      <c r="D44" s="59"/>
      <c r="F44" s="80"/>
      <c r="G44" s="80"/>
      <c r="H44" s="69"/>
      <c r="I44" s="318"/>
      <c r="J44" s="318"/>
      <c r="K44" s="318"/>
      <c r="L44" s="81"/>
      <c r="M44" s="12"/>
      <c r="N44" s="12"/>
      <c r="O44" s="81"/>
      <c r="P44" s="65"/>
      <c r="Q44" s="318"/>
      <c r="R44" s="317"/>
      <c r="S44" s="317"/>
      <c r="T44" s="317"/>
      <c r="U44" s="82"/>
      <c r="W44" s="83"/>
      <c r="X44" s="15"/>
      <c r="Y44" s="20"/>
      <c r="Z44" s="14"/>
      <c r="AA44" s="39"/>
      <c r="AB44" s="11"/>
      <c r="AC44" s="22"/>
      <c r="BG44" s="14"/>
    </row>
    <row r="45" spans="1:61" ht="39.950000000000003" customHeight="1">
      <c r="A45" s="59"/>
      <c r="B45" s="12"/>
      <c r="C45" s="309"/>
      <c r="D45" s="59"/>
      <c r="F45" s="80"/>
      <c r="G45" s="80"/>
      <c r="H45" s="69"/>
      <c r="I45" s="318"/>
      <c r="J45" s="318"/>
      <c r="K45" s="318"/>
      <c r="L45" s="81"/>
      <c r="M45" s="12"/>
      <c r="N45" s="12"/>
      <c r="O45" s="81"/>
      <c r="P45" s="65"/>
      <c r="Q45" s="318"/>
      <c r="R45" s="317"/>
      <c r="S45" s="317"/>
      <c r="T45" s="317"/>
      <c r="U45" s="82"/>
      <c r="W45" s="83"/>
      <c r="X45" s="15"/>
      <c r="Y45" s="20"/>
      <c r="Z45" s="14"/>
      <c r="AA45" s="39"/>
      <c r="AB45" s="11"/>
      <c r="AC45" s="22"/>
      <c r="BG45" s="14"/>
    </row>
    <row r="46" spans="1:61" ht="39.950000000000003" customHeight="1">
      <c r="A46" s="59"/>
      <c r="B46" s="12"/>
      <c r="C46" s="309"/>
      <c r="D46" s="59"/>
      <c r="F46" s="80"/>
      <c r="G46" s="80"/>
      <c r="H46" s="69"/>
      <c r="I46" s="318"/>
      <c r="J46" s="318"/>
      <c r="K46" s="318"/>
      <c r="L46" s="81"/>
      <c r="M46" s="12"/>
      <c r="N46" s="12"/>
      <c r="O46" s="81"/>
      <c r="P46" s="65"/>
      <c r="Q46" s="318"/>
      <c r="R46" s="317"/>
      <c r="S46" s="317"/>
      <c r="T46" s="317"/>
      <c r="U46" s="82"/>
      <c r="W46" s="83"/>
      <c r="X46" s="15"/>
      <c r="Y46" s="20"/>
      <c r="Z46" s="14"/>
      <c r="AA46" s="39"/>
      <c r="AB46" s="11"/>
      <c r="AC46" s="22"/>
      <c r="BG46" s="14"/>
    </row>
    <row r="47" spans="1:61" s="14" customFormat="1" ht="228" customHeight="1">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c r="A49" s="57"/>
      <c r="B49" s="12"/>
      <c r="C49" s="314"/>
      <c r="D49" s="57"/>
      <c r="E49" s="313"/>
      <c r="F49" s="80"/>
      <c r="G49" s="80"/>
      <c r="H49" s="314"/>
      <c r="I49" s="315"/>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c r="A50" s="57"/>
      <c r="B50" s="12"/>
      <c r="C50" s="314"/>
      <c r="D50" s="57"/>
      <c r="E50" s="313"/>
      <c r="F50" s="80"/>
      <c r="G50" s="80"/>
      <c r="H50" s="314"/>
      <c r="I50" s="315"/>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c r="A51" s="57"/>
      <c r="B51" s="12"/>
      <c r="C51" s="314"/>
      <c r="D51" s="57"/>
      <c r="E51" s="313"/>
      <c r="F51" s="80"/>
      <c r="G51" s="80"/>
      <c r="H51" s="314"/>
      <c r="I51" s="315"/>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c r="A52" s="57"/>
      <c r="B52" s="12"/>
      <c r="C52" s="314"/>
      <c r="D52" s="57"/>
      <c r="E52" s="313"/>
      <c r="F52" s="80"/>
      <c r="G52" s="80"/>
      <c r="H52" s="309"/>
      <c r="I52" s="315"/>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c r="A53" s="57"/>
      <c r="B53" s="12"/>
      <c r="C53" s="314"/>
      <c r="D53" s="57"/>
      <c r="E53" s="313"/>
      <c r="F53" s="80"/>
      <c r="G53" s="80"/>
      <c r="H53" s="309"/>
      <c r="I53" s="315"/>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c r="A54" s="57"/>
      <c r="B54" s="12"/>
      <c r="C54" s="314"/>
      <c r="D54" s="57"/>
      <c r="E54" s="313"/>
      <c r="F54" s="80"/>
      <c r="G54" s="80"/>
      <c r="H54" s="309"/>
      <c r="I54" s="315"/>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c r="A55" s="57"/>
      <c r="B55" s="12"/>
      <c r="C55" s="314"/>
      <c r="D55" s="57"/>
      <c r="E55" s="313"/>
      <c r="F55" s="80"/>
      <c r="G55" s="80"/>
      <c r="H55" s="314"/>
      <c r="I55" s="315"/>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c r="A56" s="57"/>
      <c r="B56" s="12"/>
      <c r="C56" s="314"/>
      <c r="D56" s="57"/>
      <c r="E56" s="313"/>
      <c r="F56" s="80"/>
      <c r="G56" s="80"/>
      <c r="H56" s="314"/>
      <c r="I56" s="315"/>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c r="A57" s="57"/>
      <c r="B57" s="12"/>
      <c r="C57" s="314"/>
      <c r="D57" s="57"/>
      <c r="E57" s="313"/>
      <c r="F57" s="80"/>
      <c r="G57" s="80"/>
      <c r="H57" s="314"/>
      <c r="I57" s="315"/>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c r="A58" s="57"/>
      <c r="B58" s="12"/>
      <c r="C58" s="314"/>
      <c r="D58" s="57"/>
      <c r="E58" s="313"/>
      <c r="F58" s="80"/>
      <c r="G58" s="80"/>
      <c r="H58" s="314"/>
      <c r="I58" s="315"/>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c r="A59" s="57"/>
      <c r="B59" s="12"/>
      <c r="C59" s="314"/>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c r="A60" s="57"/>
      <c r="B60" s="12"/>
      <c r="C60" s="314"/>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c r="A61" s="57"/>
      <c r="B61" s="12"/>
      <c r="C61" s="314"/>
      <c r="D61" s="59"/>
      <c r="E61" s="313"/>
      <c r="F61" s="80"/>
      <c r="G61" s="80"/>
      <c r="H61" s="313"/>
      <c r="I61" s="315"/>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c r="A62" s="57"/>
      <c r="B62" s="12"/>
      <c r="C62" s="314"/>
      <c r="D62" s="59"/>
      <c r="E62" s="313"/>
      <c r="F62" s="80"/>
      <c r="G62" s="80"/>
      <c r="H62" s="313"/>
      <c r="I62" s="315"/>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c r="A63" s="57"/>
      <c r="B63" s="12"/>
      <c r="C63" s="314"/>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c r="A64" s="57"/>
      <c r="B64" s="12"/>
      <c r="C64" s="314"/>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c r="A65" s="57"/>
      <c r="B65" s="12"/>
      <c r="C65" s="314"/>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c r="A66" s="57"/>
      <c r="B66" s="12"/>
      <c r="C66" s="314"/>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c r="A67" s="57"/>
      <c r="B67" s="12"/>
      <c r="C67" s="314"/>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c r="A68" s="57"/>
      <c r="B68" s="12"/>
      <c r="C68" s="314"/>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c r="A69" s="57"/>
      <c r="B69" s="12"/>
      <c r="C69" s="314"/>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c r="A70" s="57"/>
      <c r="B70" s="12"/>
      <c r="C70" s="314"/>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c r="A71" s="57"/>
      <c r="B71" s="12"/>
      <c r="C71" s="23"/>
      <c r="D71" s="57"/>
      <c r="E71" s="9"/>
      <c r="F71" s="80"/>
      <c r="G71" s="80"/>
      <c r="H71" s="55"/>
      <c r="I71" s="9"/>
      <c r="J71" s="64"/>
      <c r="K71" s="55"/>
      <c r="L71" s="9"/>
      <c r="M71" s="9"/>
      <c r="N71" s="93"/>
      <c r="O71" s="9"/>
      <c r="P71" s="65"/>
      <c r="Q71" s="9"/>
      <c r="R71" s="19"/>
      <c r="S71" s="19"/>
      <c r="T71" s="9"/>
    </row>
    <row r="72" spans="1:16361" ht="39.950000000000003" customHeight="1">
      <c r="A72" s="61"/>
      <c r="B72" s="12"/>
      <c r="C72" s="309"/>
      <c r="D72" s="61"/>
      <c r="E72" s="12"/>
      <c r="F72" s="12"/>
      <c r="G72" s="12"/>
      <c r="H72" s="12"/>
      <c r="I72" s="12"/>
      <c r="K72" s="12"/>
      <c r="L72" s="12"/>
      <c r="N72" s="12"/>
      <c r="O72" s="12"/>
      <c r="P72" s="12"/>
      <c r="Q72" s="12"/>
      <c r="R72" s="56"/>
      <c r="S72" s="56"/>
      <c r="T72" s="9"/>
    </row>
    <row r="73" spans="1:16361" ht="39.950000000000003" customHeight="1">
      <c r="A73" s="61"/>
      <c r="B73" s="12"/>
      <c r="C73" s="309"/>
      <c r="D73" s="61"/>
      <c r="E73" s="12"/>
      <c r="F73" s="12"/>
      <c r="G73" s="12"/>
      <c r="H73" s="12"/>
      <c r="I73" s="12"/>
      <c r="K73" s="12"/>
      <c r="N73" s="12"/>
      <c r="O73" s="12"/>
      <c r="P73" s="12"/>
      <c r="Q73" s="12"/>
      <c r="R73" s="56"/>
      <c r="S73" s="56"/>
      <c r="T73" s="9"/>
    </row>
    <row r="74" spans="1:16361" ht="39.950000000000003" customHeight="1">
      <c r="A74" s="61"/>
      <c r="B74" s="12"/>
      <c r="C74" s="309"/>
      <c r="D74" s="61"/>
      <c r="E74" s="12"/>
      <c r="F74" s="12"/>
      <c r="G74" s="12"/>
      <c r="H74" s="12"/>
      <c r="I74" s="12"/>
      <c r="J74" s="94"/>
      <c r="K74" s="12"/>
      <c r="N74" s="12"/>
      <c r="O74" s="12"/>
      <c r="P74" s="12"/>
      <c r="Q74" s="12"/>
      <c r="R74" s="56"/>
      <c r="S74" s="56"/>
      <c r="T74" s="9"/>
    </row>
    <row r="75" spans="1:16361" ht="39.950000000000003" customHeight="1">
      <c r="A75" s="61"/>
      <c r="B75" s="12"/>
      <c r="C75" s="309"/>
      <c r="D75" s="61"/>
      <c r="E75" s="12"/>
      <c r="F75" s="12"/>
      <c r="G75" s="12"/>
      <c r="H75" s="12"/>
      <c r="I75" s="12"/>
      <c r="J75" s="94"/>
      <c r="K75" s="12"/>
      <c r="N75" s="12"/>
      <c r="O75" s="12"/>
      <c r="P75" s="12"/>
      <c r="Q75" s="12"/>
      <c r="R75" s="56"/>
      <c r="S75" s="56"/>
      <c r="T75" s="9"/>
    </row>
    <row r="76" spans="1:16361" ht="39.950000000000003" customHeight="1">
      <c r="A76" s="61"/>
      <c r="B76" s="12"/>
      <c r="C76" s="309"/>
      <c r="D76" s="61"/>
      <c r="E76" s="12"/>
      <c r="F76" s="12"/>
      <c r="G76" s="12"/>
      <c r="H76" s="12"/>
      <c r="I76" s="12"/>
      <c r="J76" s="94"/>
      <c r="K76" s="12"/>
      <c r="N76" s="12"/>
      <c r="O76" s="12"/>
      <c r="P76" s="12"/>
      <c r="Q76" s="12"/>
      <c r="R76" s="56"/>
      <c r="S76" s="56"/>
      <c r="T76" s="9"/>
    </row>
    <row r="77" spans="1:16361" ht="39.950000000000003" customHeight="1">
      <c r="A77" s="61"/>
      <c r="B77" s="12"/>
      <c r="C77" s="309"/>
      <c r="D77" s="61"/>
      <c r="E77" s="12"/>
      <c r="F77" s="12"/>
      <c r="G77" s="12"/>
      <c r="H77" s="12"/>
      <c r="I77" s="12"/>
      <c r="J77" s="94"/>
      <c r="K77" s="12"/>
      <c r="N77" s="12"/>
      <c r="O77" s="12"/>
      <c r="P77" s="12"/>
      <c r="Q77" s="12"/>
      <c r="R77" s="56"/>
      <c r="S77" s="56"/>
      <c r="T77" s="9"/>
    </row>
    <row r="78" spans="1:16361" ht="39.950000000000003" customHeight="1">
      <c r="A78" s="61"/>
      <c r="B78" s="12"/>
      <c r="C78" s="309"/>
      <c r="D78" s="61"/>
      <c r="E78" s="12"/>
      <c r="F78" s="12"/>
      <c r="G78" s="12"/>
      <c r="H78" s="12"/>
      <c r="I78" s="12"/>
      <c r="J78" s="94"/>
      <c r="K78" s="12"/>
      <c r="N78" s="12"/>
      <c r="O78" s="12"/>
      <c r="P78" s="12"/>
      <c r="Q78" s="12"/>
      <c r="R78" s="56"/>
      <c r="S78" s="56"/>
      <c r="T78" s="9"/>
    </row>
    <row r="79" spans="1:16361" ht="39.950000000000003" customHeight="1">
      <c r="A79" s="61"/>
      <c r="B79" s="12"/>
      <c r="C79" s="309"/>
      <c r="D79" s="61"/>
      <c r="E79" s="12"/>
      <c r="F79" s="12"/>
      <c r="G79" s="12"/>
      <c r="H79" s="12"/>
      <c r="I79" s="12"/>
      <c r="J79" s="94"/>
      <c r="N79" s="12"/>
      <c r="O79" s="12"/>
      <c r="P79" s="12"/>
      <c r="Q79" s="12"/>
      <c r="R79" s="56"/>
      <c r="S79" s="56"/>
      <c r="T79" s="9"/>
    </row>
    <row r="80" spans="1:16361" ht="39.950000000000003" customHeight="1">
      <c r="A80" s="61"/>
      <c r="B80" s="12"/>
      <c r="C80" s="309"/>
      <c r="D80" s="61"/>
      <c r="E80" s="12"/>
      <c r="F80" s="12"/>
      <c r="G80" s="12"/>
      <c r="H80" s="12"/>
      <c r="I80" s="12"/>
      <c r="J80" s="94"/>
      <c r="N80" s="12"/>
      <c r="O80" s="12"/>
      <c r="P80" s="12"/>
      <c r="Q80" s="12"/>
      <c r="R80" s="56"/>
      <c r="S80" s="56"/>
      <c r="T80" s="9"/>
    </row>
    <row r="81" spans="1:20" ht="39.950000000000003" customHeight="1">
      <c r="A81" s="61"/>
      <c r="B81" s="12"/>
      <c r="C81" s="309"/>
      <c r="D81" s="61"/>
      <c r="E81" s="12"/>
      <c r="F81" s="12"/>
      <c r="G81" s="12"/>
      <c r="H81" s="12"/>
      <c r="I81" s="12"/>
      <c r="J81" s="94"/>
      <c r="N81" s="12"/>
      <c r="O81" s="12"/>
      <c r="P81" s="12"/>
      <c r="Q81" s="12"/>
      <c r="R81" s="56"/>
      <c r="S81" s="56"/>
      <c r="T81" s="9"/>
    </row>
    <row r="82" spans="1:20" ht="39.950000000000003" customHeight="1">
      <c r="A82" s="61"/>
      <c r="B82" s="12"/>
      <c r="C82" s="309"/>
      <c r="D82" s="61"/>
      <c r="E82" s="12"/>
      <c r="F82" s="12"/>
      <c r="G82" s="12"/>
      <c r="H82" s="12"/>
      <c r="I82" s="12"/>
      <c r="J82" s="94"/>
      <c r="N82" s="12"/>
      <c r="O82" s="12"/>
      <c r="P82" s="12"/>
      <c r="Q82" s="12"/>
      <c r="R82" s="56"/>
      <c r="S82" s="56"/>
      <c r="T82" s="9"/>
    </row>
    <row r="83" spans="1:20" ht="39.950000000000003" customHeight="1">
      <c r="A83" s="61"/>
      <c r="B83" s="12"/>
      <c r="C83" s="309"/>
      <c r="D83" s="61"/>
      <c r="E83" s="12"/>
      <c r="F83" s="12"/>
      <c r="G83" s="12"/>
      <c r="H83" s="12"/>
      <c r="I83" s="12"/>
      <c r="J83" s="94"/>
      <c r="N83" s="12"/>
      <c r="O83" s="12"/>
      <c r="P83" s="12"/>
      <c r="Q83" s="12"/>
      <c r="R83" s="56"/>
      <c r="S83" s="56"/>
      <c r="T83" s="9"/>
    </row>
    <row r="84" spans="1:20" ht="39.950000000000003" customHeight="1">
      <c r="A84" s="60"/>
      <c r="B84" s="12"/>
      <c r="C84" s="309"/>
      <c r="D84" s="59"/>
      <c r="E84" s="12"/>
      <c r="F84" s="80"/>
      <c r="G84" s="80"/>
      <c r="H84" s="12"/>
      <c r="I84" s="55"/>
      <c r="J84" s="64"/>
      <c r="M84" s="12"/>
      <c r="N84" s="12"/>
      <c r="P84" s="65"/>
      <c r="R84" s="19"/>
      <c r="S84" s="19"/>
      <c r="T84" s="95"/>
    </row>
    <row r="85" spans="1:20" ht="39.950000000000003" customHeight="1">
      <c r="A85" s="60"/>
      <c r="B85" s="12"/>
      <c r="C85" s="309"/>
      <c r="D85" s="59"/>
      <c r="F85" s="80"/>
      <c r="G85" s="80"/>
      <c r="H85" s="96"/>
      <c r="I85" s="55"/>
      <c r="J85" s="97"/>
      <c r="N85" s="12"/>
      <c r="P85" s="65"/>
      <c r="R85" s="19"/>
      <c r="S85" s="19"/>
      <c r="T85" s="95"/>
    </row>
    <row r="86" spans="1:20" ht="39.950000000000003" customHeight="1">
      <c r="A86" s="61"/>
      <c r="B86" s="12"/>
      <c r="C86" s="309"/>
      <c r="D86" s="61"/>
      <c r="E86" s="12"/>
      <c r="F86" s="12"/>
      <c r="G86" s="12"/>
      <c r="H86" s="12"/>
      <c r="I86" s="12"/>
      <c r="K86" s="12"/>
      <c r="L86" s="12"/>
      <c r="M86" s="12"/>
      <c r="N86" s="12"/>
      <c r="O86" s="12"/>
      <c r="P86" s="90"/>
      <c r="Q86" s="12"/>
      <c r="R86" s="56"/>
      <c r="S86" s="56"/>
      <c r="T86" s="19"/>
    </row>
    <row r="87" spans="1:20" ht="39.950000000000003" customHeight="1">
      <c r="A87" s="61"/>
      <c r="B87" s="12"/>
      <c r="C87" s="309"/>
      <c r="D87" s="61"/>
      <c r="E87" s="313"/>
      <c r="F87" s="12"/>
      <c r="G87" s="12"/>
      <c r="H87" s="12"/>
      <c r="I87" s="313"/>
      <c r="J87" s="311"/>
      <c r="K87" s="12"/>
      <c r="L87" s="12"/>
      <c r="M87" s="12"/>
      <c r="N87" s="12"/>
      <c r="O87" s="12"/>
      <c r="P87" s="90"/>
      <c r="Q87" s="12"/>
      <c r="R87" s="56"/>
      <c r="S87" s="56"/>
      <c r="T87" s="19"/>
    </row>
    <row r="88" spans="1:20" ht="39.950000000000003" customHeight="1">
      <c r="A88" s="61"/>
      <c r="B88" s="12"/>
      <c r="C88" s="309"/>
      <c r="D88" s="61"/>
      <c r="E88" s="313"/>
      <c r="F88" s="12"/>
      <c r="G88" s="12"/>
      <c r="H88" s="12"/>
      <c r="I88" s="313"/>
      <c r="J88" s="311"/>
      <c r="K88" s="12"/>
      <c r="L88" s="12"/>
      <c r="M88" s="12"/>
      <c r="N88" s="12"/>
      <c r="O88" s="12"/>
      <c r="P88" s="90"/>
      <c r="Q88" s="12"/>
      <c r="R88" s="56"/>
      <c r="S88" s="56"/>
      <c r="T88" s="19"/>
    </row>
    <row r="89" spans="1:20" ht="39.950000000000003" customHeight="1">
      <c r="A89" s="61"/>
      <c r="B89" s="12"/>
      <c r="C89" s="309"/>
      <c r="D89" s="61"/>
      <c r="E89" s="12"/>
      <c r="F89" s="12"/>
      <c r="G89" s="12"/>
      <c r="H89" s="12"/>
      <c r="I89" s="12"/>
      <c r="K89" s="12"/>
      <c r="L89" s="12"/>
      <c r="M89" s="12"/>
      <c r="N89" s="12"/>
      <c r="O89" s="12"/>
      <c r="P89" s="90"/>
      <c r="Q89" s="12"/>
      <c r="R89" s="56"/>
      <c r="S89" s="56"/>
      <c r="T89" s="56"/>
    </row>
    <row r="90" spans="1:20" ht="39.950000000000003" customHeight="1">
      <c r="A90" s="61"/>
      <c r="B90" s="12"/>
      <c r="C90" s="309"/>
      <c r="D90" s="61"/>
      <c r="E90" s="12"/>
      <c r="F90" s="12"/>
      <c r="G90" s="12"/>
      <c r="H90" s="12"/>
      <c r="I90" s="12"/>
      <c r="K90" s="12"/>
      <c r="L90" s="12"/>
      <c r="M90" s="12"/>
      <c r="N90" s="12"/>
      <c r="O90" s="12"/>
      <c r="P90" s="90"/>
      <c r="Q90" s="12"/>
      <c r="R90" s="56"/>
      <c r="S90" s="56"/>
      <c r="T90" s="9"/>
    </row>
    <row r="91" spans="1:20" ht="39.950000000000003" customHeight="1">
      <c r="A91" s="61"/>
      <c r="B91" s="12"/>
      <c r="C91" s="309"/>
      <c r="D91" s="61"/>
      <c r="E91" s="12"/>
      <c r="F91" s="12"/>
      <c r="G91" s="12"/>
      <c r="H91" s="12"/>
      <c r="I91" s="12"/>
      <c r="K91" s="12"/>
      <c r="L91" s="12"/>
      <c r="M91" s="12"/>
      <c r="N91" s="12"/>
      <c r="O91" s="12"/>
      <c r="P91" s="90"/>
      <c r="Q91" s="12"/>
      <c r="R91" s="56"/>
      <c r="S91" s="56"/>
      <c r="T91" s="9"/>
    </row>
    <row r="92" spans="1:20" ht="39.950000000000003" customHeight="1">
      <c r="A92" s="61"/>
      <c r="B92" s="12"/>
      <c r="C92" s="309"/>
      <c r="D92" s="61"/>
      <c r="E92" s="12"/>
      <c r="F92" s="12"/>
      <c r="G92" s="12"/>
      <c r="H92" s="12"/>
      <c r="I92" s="12"/>
      <c r="K92" s="12"/>
      <c r="L92" s="12"/>
      <c r="M92" s="12"/>
      <c r="N92" s="12"/>
      <c r="O92" s="12"/>
      <c r="P92" s="90"/>
      <c r="Q92" s="12"/>
      <c r="R92" s="56"/>
      <c r="S92" s="56"/>
      <c r="T92" s="73"/>
    </row>
    <row r="93" spans="1:20" ht="39.950000000000003" customHeight="1">
      <c r="A93" s="61"/>
      <c r="B93" s="12"/>
      <c r="C93" s="309"/>
      <c r="D93" s="61"/>
      <c r="E93" s="12"/>
      <c r="F93" s="12"/>
      <c r="G93" s="12"/>
      <c r="H93" s="12"/>
      <c r="I93" s="12"/>
      <c r="K93" s="12"/>
      <c r="L93" s="12"/>
      <c r="M93" s="12"/>
      <c r="N93" s="12"/>
      <c r="O93" s="12"/>
      <c r="P93" s="90"/>
      <c r="Q93" s="12"/>
      <c r="R93" s="56"/>
      <c r="S93" s="56"/>
      <c r="T93" s="9"/>
    </row>
    <row r="94" spans="1:20" ht="39.950000000000003" customHeight="1">
      <c r="A94" s="61"/>
      <c r="B94" s="12"/>
      <c r="C94" s="309"/>
      <c r="D94" s="61"/>
      <c r="E94" s="12"/>
      <c r="F94" s="12"/>
      <c r="G94" s="12"/>
      <c r="H94" s="12"/>
      <c r="I94" s="12"/>
      <c r="K94" s="12"/>
      <c r="L94" s="12"/>
      <c r="M94" s="12"/>
      <c r="N94" s="12"/>
      <c r="O94" s="12"/>
      <c r="P94" s="90"/>
      <c r="Q94" s="12"/>
      <c r="R94" s="56"/>
      <c r="S94" s="56"/>
      <c r="T94" s="9"/>
    </row>
    <row r="95" spans="1:20" ht="39.950000000000003" customHeight="1">
      <c r="A95" s="312"/>
      <c r="B95" s="313"/>
      <c r="C95" s="309"/>
      <c r="D95" s="61"/>
      <c r="E95" s="313"/>
      <c r="F95" s="12"/>
      <c r="G95" s="12"/>
      <c r="H95" s="313"/>
      <c r="I95" s="313"/>
      <c r="K95" s="12"/>
      <c r="L95" s="12"/>
      <c r="M95" s="12"/>
      <c r="N95" s="12"/>
      <c r="O95" s="12"/>
      <c r="P95" s="90"/>
      <c r="Q95" s="12"/>
      <c r="R95" s="56"/>
      <c r="S95" s="56"/>
      <c r="T95" s="9"/>
    </row>
    <row r="96" spans="1:20" ht="39.950000000000003" customHeight="1">
      <c r="A96" s="312"/>
      <c r="B96" s="313"/>
      <c r="C96" s="309"/>
      <c r="D96" s="61"/>
      <c r="E96" s="313"/>
      <c r="F96" s="12"/>
      <c r="G96" s="12"/>
      <c r="H96" s="313"/>
      <c r="I96" s="313"/>
      <c r="K96" s="12"/>
      <c r="L96" s="12"/>
      <c r="M96" s="12"/>
      <c r="N96" s="12"/>
      <c r="O96" s="12"/>
      <c r="P96" s="90"/>
      <c r="Q96" s="12"/>
      <c r="R96" s="56"/>
      <c r="S96" s="56"/>
      <c r="T96" s="9"/>
    </row>
    <row r="97" spans="1:59" ht="39.950000000000003" customHeight="1">
      <c r="A97" s="60"/>
      <c r="B97" s="12"/>
      <c r="C97" s="309"/>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c r="A98" s="60"/>
      <c r="B98" s="12"/>
      <c r="C98" s="309"/>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16:Z46">
    <cfRule type="containsText" dxfId="87" priority="29" stopIfTrue="1" operator="containsText" text="EN TERMINO">
      <formula>NOT(ISERROR(SEARCH("EN TERMINO",Z16)))</formula>
    </cfRule>
    <cfRule type="containsText" priority="30" operator="containsText" text="AMARILLO">
      <formula>NOT(ISERROR(SEARCH("AMARILLO",Z16)))</formula>
    </cfRule>
    <cfRule type="containsText" dxfId="86" priority="31" stopIfTrue="1" operator="containsText" text="ALERTA">
      <formula>NOT(ISERROR(SEARCH("ALERTA",Z16)))</formula>
    </cfRule>
    <cfRule type="containsText" dxfId="85" priority="32" stopIfTrue="1" operator="containsText" text="OK">
      <formula>NOT(ISERROR(SEARCH("OK",Z16)))</formula>
    </cfRule>
  </conditionalFormatting>
  <conditionalFormatting sqref="Z97:Z98">
    <cfRule type="containsText" dxfId="84" priority="64" stopIfTrue="1" operator="containsText" text="ALERTA">
      <formula>NOT(ISERROR(SEARCH("ALERTA",Z97)))</formula>
    </cfRule>
    <cfRule type="containsText" priority="63" operator="containsText" text="AMARILLO">
      <formula>NOT(ISERROR(SEARCH("AMARILLO",Z97)))</formula>
    </cfRule>
    <cfRule type="containsText" dxfId="83" priority="62" stopIfTrue="1" operator="containsText" text="EN TERMINO">
      <formula>NOT(ISERROR(SEARCH("EN TERMINO",Z97)))</formula>
    </cfRule>
    <cfRule type="containsText" dxfId="82" priority="65" stopIfTrue="1" operator="containsText" text="OK">
      <formula>NOT(ISERROR(SEARCH("OK",Z97)))</formula>
    </cfRule>
  </conditionalFormatting>
  <conditionalFormatting sqref="Z5:BB6">
    <cfRule type="containsText" dxfId="81" priority="9" stopIfTrue="1" operator="containsText" text="EN TERMINO">
      <formula>NOT(ISERROR(SEARCH("EN TERMINO",Z5)))</formula>
    </cfRule>
    <cfRule type="containsText" priority="10" operator="containsText" text="AMARILLO">
      <formula>NOT(ISERROR(SEARCH("AMARILLO",Z5)))</formula>
    </cfRule>
    <cfRule type="containsText" dxfId="80" priority="11" stopIfTrue="1" operator="containsText" text="ALERTA">
      <formula>NOT(ISERROR(SEARCH("ALERTA",Z5)))</formula>
    </cfRule>
    <cfRule type="containsText" dxfId="79" priority="12" stopIfTrue="1" operator="containsText" text="OK">
      <formula>NOT(ISERROR(SEARCH("OK",Z5)))</formula>
    </cfRule>
  </conditionalFormatting>
  <conditionalFormatting sqref="AC5:AC6">
    <cfRule type="containsText" dxfId="78" priority="117" stopIfTrue="1" operator="containsText" text="INCUMPLIDA">
      <formula>NOT(ISERROR(SEARCH("INCUMPLIDA",AC5)))</formula>
    </cfRule>
    <cfRule type="containsText" dxfId="77" priority="116" stopIfTrue="1" operator="containsText" text="PENDIENTE">
      <formula>NOT(ISERROR(SEARCH("PENDIENTE",AC5)))</formula>
    </cfRule>
  </conditionalFormatting>
  <conditionalFormatting sqref="AC16:AC46">
    <cfRule type="containsText" dxfId="76" priority="36" stopIfTrue="1" operator="containsText" text="CUMPLIDA">
      <formula>NOT(ISERROR(SEARCH("CUMPLIDA",AC16)))</formula>
    </cfRule>
    <cfRule type="containsText" dxfId="75" priority="35" stopIfTrue="1" operator="containsText" text="INCUMPLIDA">
      <formula>NOT(ISERROR(SEARCH("INCUMPLIDA",AC16)))</formula>
    </cfRule>
    <cfRule type="containsText" dxfId="74" priority="34" stopIfTrue="1" operator="containsText" text="PENDIENTE">
      <formula>NOT(ISERROR(SEARCH("PENDIENTE",AC16)))</formula>
    </cfRule>
    <cfRule type="containsText" dxfId="73" priority="33" operator="containsText" text="PENDIENTE">
      <formula>NOT(ISERROR(SEARCH("PENDIENTE",AC16)))</formula>
    </cfRule>
  </conditionalFormatting>
  <conditionalFormatting sqref="AC97:AC98">
    <cfRule type="containsText" dxfId="72" priority="51" stopIfTrue="1" operator="containsText" text="CUMPLIDA">
      <formula>NOT(ISERROR(SEARCH("CUMPLIDA",AC97)))</formula>
    </cfRule>
    <cfRule type="containsText" dxfId="71" priority="50" stopIfTrue="1" operator="containsText" text="INCUMPLIDA">
      <formula>NOT(ISERROR(SEARCH("INCUMPLIDA",AC97)))</formula>
    </cfRule>
    <cfRule type="containsText" dxfId="70" priority="49" stopIfTrue="1" operator="containsText" text="PENDIENTE">
      <formula>NOT(ISERROR(SEARCH("PENDIENTE",AC97)))</formula>
    </cfRule>
    <cfRule type="containsText" dxfId="69" priority="48" operator="containsText" text="PENDIENTE">
      <formula>NOT(ISERROR(SEARCH("PENDIENTE",AC97)))</formula>
    </cfRule>
  </conditionalFormatting>
  <conditionalFormatting sqref="AC5:AU6">
    <cfRule type="containsText" dxfId="68" priority="26" stopIfTrue="1" operator="containsText" text="CUMPLIDA">
      <formula>NOT(ISERROR(SEARCH("CUMPLIDA",AC5)))</formula>
    </cfRule>
  </conditionalFormatting>
  <conditionalFormatting sqref="AD97">
    <cfRule type="containsText" dxfId="67" priority="61" operator="containsText" text="Abierto">
      <formula>NOT(ISERROR(SEARCH("Abierto",AD97)))</formula>
    </cfRule>
    <cfRule type="containsText" dxfId="66" priority="60" operator="containsText" text="cerrado">
      <formula>NOT(ISERROR(SEARCH("cerrado",AD97)))</formula>
    </cfRule>
    <cfRule type="containsText" dxfId="65" priority="59" operator="containsText" text="cerrada">
      <formula>NOT(ISERROR(SEARCH("cerrada",AD97)))</formula>
    </cfRule>
  </conditionalFormatting>
  <conditionalFormatting sqref="AI5:AI6">
    <cfRule type="containsText" dxfId="64" priority="8" stopIfTrue="1" operator="containsText" text="OK">
      <formula>NOT(ISERROR(SEARCH("OK",AI5)))</formula>
    </cfRule>
    <cfRule type="containsText" dxfId="63" priority="5" stopIfTrue="1" operator="containsText" text="EN TERMINO">
      <formula>NOT(ISERROR(SEARCH("EN TERMINO",AI5)))</formula>
    </cfRule>
    <cfRule type="containsText" priority="6" operator="containsText" text="AMARILLO">
      <formula>NOT(ISERROR(SEARCH("AMARILLO",AI5)))</formula>
    </cfRule>
    <cfRule type="containsText" dxfId="62" priority="7" stopIfTrue="1" operator="containsText" text="ALERTA">
      <formula>NOT(ISERROR(SEARCH("ALERTA",AI5)))</formula>
    </cfRule>
  </conditionalFormatting>
  <conditionalFormatting sqref="AL5:AL6">
    <cfRule type="containsText" dxfId="61" priority="4" stopIfTrue="1" operator="containsText" text="CUMPLIDA">
      <formula>NOT(ISERROR(SEARCH("CUMPLIDA",AL5)))</formula>
    </cfRule>
    <cfRule type="containsText" dxfId="60" priority="1" operator="containsText" text="ATENCIÓN">
      <formula>NOT(ISERROR(SEARCH("ATENCIÓN",AL5)))</formula>
    </cfRule>
    <cfRule type="containsText" dxfId="59" priority="2" stopIfTrue="1" operator="containsText" text="PENDIENTE">
      <formula>NOT(ISERROR(SEARCH("PENDIENTE",AL5)))</formula>
    </cfRule>
    <cfRule type="containsText" dxfId="58" priority="3" stopIfTrue="1" operator="containsText" text="INCUMPLIDA">
      <formula>NOT(ISERROR(SEARCH("INCUMPLIDA",AL5)))</formula>
    </cfRule>
  </conditionalFormatting>
  <conditionalFormatting sqref="AR5">
    <cfRule type="containsText" dxfId="57" priority="24" stopIfTrue="1" operator="containsText" text="ALERTA">
      <formula>NOT(ISERROR(SEARCH("ALERTA",AR5)))</formula>
    </cfRule>
    <cfRule type="containsText" priority="23" operator="containsText" text="AMARILLO">
      <formula>NOT(ISERROR(SEARCH("AMARILLO",AR5)))</formula>
    </cfRule>
    <cfRule type="containsText" dxfId="56" priority="22" stopIfTrue="1" operator="containsText" text="EN TERMINO">
      <formula>NOT(ISERROR(SEARCH("EN TERMINO",AR5)))</formula>
    </cfRule>
    <cfRule type="containsText" dxfId="55" priority="25" stopIfTrue="1" operator="containsText" text="OK">
      <formula>NOT(ISERROR(SEARCH("OK",AR5)))</formula>
    </cfRule>
  </conditionalFormatting>
  <conditionalFormatting sqref="AR6">
    <cfRule type="containsText" dxfId="54" priority="97" stopIfTrue="1" operator="containsText" text="EN TERMINO">
      <formula>NOT(ISERROR(SEARCH("EN TERMINO",AR6)))</formula>
    </cfRule>
    <cfRule type="containsText" priority="98" operator="containsText" text="AMARILLO">
      <formula>NOT(ISERROR(SEARCH("AMARILLO",AR6)))</formula>
    </cfRule>
    <cfRule type="containsText" dxfId="53" priority="100" stopIfTrue="1" operator="containsText" text="OK">
      <formula>NOT(ISERROR(SEARCH("OK",AR6)))</formula>
    </cfRule>
    <cfRule type="dataBar" priority="104">
      <dataBar>
        <cfvo type="min"/>
        <cfvo type="max"/>
        <color rgb="FF638EC6"/>
      </dataBar>
    </cfRule>
    <cfRule type="containsText" dxfId="52" priority="99" stopIfTrue="1" operator="containsText" text="ALERTA">
      <formula>NOT(ISERROR(SEARCH("ALERTA",AR6)))</formula>
    </cfRule>
  </conditionalFormatting>
  <conditionalFormatting sqref="AU5:AU6">
    <cfRule type="containsText" dxfId="51" priority="28" stopIfTrue="1" operator="containsText" text="INCUMPLIDA">
      <formula>NOT(ISERROR(SEARCH("INCUMPLIDA",AU5)))</formula>
    </cfRule>
    <cfRule type="containsText" dxfId="50" priority="27" stopIfTrue="1" operator="containsText" text="PENDIENTE">
      <formula>NOT(ISERROR(SEARCH("PENDIENTE",AU5)))</formula>
    </cfRule>
  </conditionalFormatting>
  <conditionalFormatting sqref="AV5 BG5:BG6">
    <cfRule type="containsText" dxfId="49" priority="21" operator="containsText" text="Abierto">
      <formula>NOT(ISERROR(SEARCH("Abierto",AV5)))</formula>
    </cfRule>
    <cfRule type="containsText" dxfId="48" priority="20" operator="containsText" text="cerrado">
      <formula>NOT(ISERROR(SEARCH("cerrado",AV5)))</formula>
    </cfRule>
    <cfRule type="containsText" dxfId="47"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6" priority="17" stopIfTrue="1" operator="containsText" text="INCUMPLIDA">
      <formula>NOT(ISERROR(SEARCH("INCUMPLIDA",BE5)))</formula>
    </cfRule>
    <cfRule type="containsText" dxfId="45" priority="16" stopIfTrue="1" operator="containsText" text="CUMPLIDA">
      <formula>NOT(ISERROR(SEARCH("CUMPLIDA",BE5)))</formula>
    </cfRule>
    <cfRule type="containsText" dxfId="44" priority="15" stopIfTrue="1" operator="containsText" text="INCUMPLIDA">
      <formula>NOT(ISERROR(SEARCH("INCUMPLIDA",BE5)))</formula>
    </cfRule>
    <cfRule type="containsText" dxfId="43" priority="14" stopIfTrue="1" operator="containsText" text="PENDIENTE">
      <formula>NOT(ISERROR(SEARCH("PENDIENTE",BE5)))</formula>
    </cfRule>
  </conditionalFormatting>
  <conditionalFormatting sqref="BE5:BE6">
    <cfRule type="containsText" dxfId="42" priority="18" stopIfTrue="1" operator="containsText" text="CUMPLIDA">
      <formula>NOT(ISERROR(SEARCH("CUMPLIDA",BE5)))</formula>
    </cfRule>
  </conditionalFormatting>
  <conditionalFormatting sqref="BE6">
    <cfRule type="containsText" dxfId="41" priority="102" stopIfTrue="1" operator="containsText" text="PENDIENTE">
      <formula>NOT(ISERROR(SEARCH("PENDIENTE",BE6)))</formula>
    </cfRule>
    <cfRule type="containsText" dxfId="40" priority="103" stopIfTrue="1" operator="containsText" text="INCUMPLIDA">
      <formula>NOT(ISERROR(SEARCH("INCUMPLIDA",BE6)))</formula>
    </cfRule>
  </conditionalFormatting>
  <conditionalFormatting sqref="BG31:BG46">
    <cfRule type="containsText" dxfId="39" priority="37" operator="containsText" text="cerrada">
      <formula>NOT(ISERROR(SEARCH("cerrada",BG31)))</formula>
    </cfRule>
    <cfRule type="containsText" dxfId="38" priority="38" operator="containsText" text="cerrado">
      <formula>NOT(ISERROR(SEARCH("cerrado",BG31)))</formula>
    </cfRule>
    <cfRule type="containsText" dxfId="37" priority="39" operator="containsText" text="Abierto">
      <formula>NOT(ISERROR(SEARCH("Abierto",BG31)))</formula>
    </cfRule>
  </conditionalFormatting>
  <conditionalFormatting sqref="BG97:BG98">
    <cfRule type="containsText" dxfId="36" priority="56" operator="containsText" text="cerrada">
      <formula>NOT(ISERROR(SEARCH("cerrada",BG97)))</formula>
    </cfRule>
    <cfRule type="containsText" dxfId="35" priority="57" operator="containsText" text="cerrado">
      <formula>NOT(ISERROR(SEARCH("cerrado",BG97)))</formula>
    </cfRule>
    <cfRule type="containsText" dxfId="34"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c r="A1" s="293"/>
      <c r="B1" s="293"/>
      <c r="C1" s="293"/>
      <c r="D1" s="293"/>
      <c r="E1" s="293"/>
      <c r="F1" s="293"/>
      <c r="G1" s="293"/>
      <c r="H1" s="293"/>
      <c r="I1" s="292" t="s">
        <v>378</v>
      </c>
      <c r="J1" s="292"/>
      <c r="K1" s="292"/>
      <c r="L1" s="292"/>
      <c r="M1" s="292"/>
      <c r="N1" s="292"/>
      <c r="O1" s="292"/>
      <c r="P1" s="292"/>
      <c r="Q1" s="292"/>
      <c r="R1" s="292"/>
      <c r="S1" s="292"/>
      <c r="T1" s="46"/>
      <c r="U1" s="294" t="s">
        <v>379</v>
      </c>
      <c r="V1" s="294"/>
      <c r="W1" s="294"/>
      <c r="X1" s="294"/>
      <c r="Y1" s="294"/>
      <c r="Z1" s="294"/>
      <c r="AA1" s="294"/>
      <c r="AB1" s="294"/>
      <c r="AC1" s="294"/>
      <c r="AD1" s="295" t="s">
        <v>380</v>
      </c>
      <c r="AE1" s="295"/>
      <c r="AF1" s="295"/>
      <c r="AG1" s="295"/>
      <c r="AH1" s="295"/>
      <c r="AI1" s="295"/>
      <c r="AJ1" s="295"/>
      <c r="AK1" s="295"/>
      <c r="AL1" s="51"/>
      <c r="AM1" s="296" t="s">
        <v>381</v>
      </c>
      <c r="AN1" s="296"/>
      <c r="AO1" s="296"/>
      <c r="AP1" s="296"/>
      <c r="AQ1" s="296"/>
      <c r="AR1" s="296"/>
      <c r="AS1" s="296"/>
      <c r="AT1" s="296"/>
      <c r="AU1" s="52"/>
      <c r="AV1" s="288" t="s">
        <v>382</v>
      </c>
      <c r="AW1" s="288"/>
      <c r="AX1" s="288"/>
      <c r="AY1" s="288"/>
      <c r="AZ1" s="288"/>
      <c r="BA1" s="288"/>
      <c r="BB1" s="288"/>
      <c r="BC1" s="288"/>
      <c r="BD1" s="53"/>
      <c r="BE1" s="290" t="s">
        <v>383</v>
      </c>
      <c r="BF1" s="290"/>
      <c r="BG1" s="290"/>
      <c r="BH1" s="290"/>
      <c r="BI1" s="290"/>
    </row>
    <row r="2" spans="1:61" ht="39.950000000000003" customHeight="1">
      <c r="A2" s="291" t="s">
        <v>384</v>
      </c>
      <c r="B2" s="291" t="s">
        <v>9</v>
      </c>
      <c r="C2" s="291" t="s">
        <v>11</v>
      </c>
      <c r="D2" s="291" t="s">
        <v>385</v>
      </c>
      <c r="E2" s="291" t="s">
        <v>386</v>
      </c>
      <c r="F2" s="291" t="s">
        <v>13</v>
      </c>
      <c r="G2" s="291" t="s">
        <v>15</v>
      </c>
      <c r="H2" s="291" t="s">
        <v>17</v>
      </c>
      <c r="I2" s="289" t="s">
        <v>74</v>
      </c>
      <c r="J2" s="292" t="s">
        <v>387</v>
      </c>
      <c r="K2" s="292"/>
      <c r="L2" s="292"/>
      <c r="M2" s="289" t="s">
        <v>388</v>
      </c>
      <c r="N2" s="289" t="s">
        <v>389</v>
      </c>
      <c r="O2" s="289" t="s">
        <v>390</v>
      </c>
      <c r="P2" s="289" t="s">
        <v>32</v>
      </c>
      <c r="Q2" s="289" t="s">
        <v>391</v>
      </c>
      <c r="R2" s="289" t="s">
        <v>392</v>
      </c>
      <c r="S2" s="289" t="s">
        <v>393</v>
      </c>
      <c r="T2" s="44"/>
      <c r="U2" s="298" t="s">
        <v>394</v>
      </c>
      <c r="V2" s="298" t="s">
        <v>395</v>
      </c>
      <c r="W2" s="298" t="s">
        <v>87</v>
      </c>
      <c r="X2" s="298" t="s">
        <v>88</v>
      </c>
      <c r="Y2" s="298" t="s">
        <v>396</v>
      </c>
      <c r="Z2" s="298" t="s">
        <v>90</v>
      </c>
      <c r="AA2" s="298" t="s">
        <v>397</v>
      </c>
      <c r="AB2" s="298" t="s">
        <v>92</v>
      </c>
      <c r="AC2" s="45"/>
      <c r="AD2" s="297" t="s">
        <v>93</v>
      </c>
      <c r="AE2" s="297" t="s">
        <v>94</v>
      </c>
      <c r="AF2" s="297" t="s">
        <v>95</v>
      </c>
      <c r="AG2" s="297" t="s">
        <v>96</v>
      </c>
      <c r="AH2" s="297" t="s">
        <v>399</v>
      </c>
      <c r="AI2" s="297" t="s">
        <v>98</v>
      </c>
      <c r="AJ2" s="297" t="s">
        <v>99</v>
      </c>
      <c r="AK2" s="297" t="s">
        <v>100</v>
      </c>
      <c r="AL2" s="43"/>
      <c r="AM2" s="299" t="s">
        <v>101</v>
      </c>
      <c r="AN2" s="299" t="s">
        <v>400</v>
      </c>
      <c r="AO2" s="299" t="s">
        <v>103</v>
      </c>
      <c r="AP2" s="299" t="s">
        <v>104</v>
      </c>
      <c r="AQ2" s="299" t="s">
        <v>401</v>
      </c>
      <c r="AR2" s="299" t="s">
        <v>106</v>
      </c>
      <c r="AS2" s="299" t="s">
        <v>107</v>
      </c>
      <c r="AT2" s="299" t="s">
        <v>402</v>
      </c>
      <c r="AU2" s="48"/>
      <c r="AV2" s="301" t="s">
        <v>101</v>
      </c>
      <c r="AW2" s="47"/>
      <c r="AX2" s="301" t="s">
        <v>400</v>
      </c>
      <c r="AY2" s="301" t="s">
        <v>103</v>
      </c>
      <c r="AZ2" s="301" t="s">
        <v>104</v>
      </c>
      <c r="BA2" s="301" t="s">
        <v>105</v>
      </c>
      <c r="BB2" s="301" t="s">
        <v>106</v>
      </c>
      <c r="BC2" s="301" t="s">
        <v>107</v>
      </c>
      <c r="BD2" s="301" t="s">
        <v>403</v>
      </c>
      <c r="BE2" s="300" t="s">
        <v>52</v>
      </c>
      <c r="BF2" s="300" t="s">
        <v>404</v>
      </c>
      <c r="BG2" s="300" t="s">
        <v>405</v>
      </c>
      <c r="BH2" s="300" t="s">
        <v>406</v>
      </c>
      <c r="BI2" s="302" t="s">
        <v>407</v>
      </c>
    </row>
    <row r="3" spans="1:61" ht="39.950000000000003" customHeight="1">
      <c r="A3" s="291"/>
      <c r="B3" s="291"/>
      <c r="C3" s="291"/>
      <c r="D3" s="291"/>
      <c r="E3" s="291"/>
      <c r="F3" s="291"/>
      <c r="G3" s="291"/>
      <c r="H3" s="291"/>
      <c r="I3" s="289"/>
      <c r="J3" s="34" t="s">
        <v>408</v>
      </c>
      <c r="K3" s="44" t="s">
        <v>24</v>
      </c>
      <c r="L3" s="44" t="s">
        <v>26</v>
      </c>
      <c r="M3" s="289"/>
      <c r="N3" s="289"/>
      <c r="O3" s="289"/>
      <c r="P3" s="289"/>
      <c r="Q3" s="289"/>
      <c r="R3" s="289"/>
      <c r="S3" s="289"/>
      <c r="T3" s="44" t="s">
        <v>409</v>
      </c>
      <c r="U3" s="298"/>
      <c r="V3" s="298"/>
      <c r="W3" s="298"/>
      <c r="X3" s="298"/>
      <c r="Y3" s="298"/>
      <c r="Z3" s="298"/>
      <c r="AA3" s="298"/>
      <c r="AB3" s="298"/>
      <c r="AC3" s="45" t="s">
        <v>52</v>
      </c>
      <c r="AD3" s="297"/>
      <c r="AE3" s="297"/>
      <c r="AF3" s="297"/>
      <c r="AG3" s="297"/>
      <c r="AH3" s="297"/>
      <c r="AI3" s="297"/>
      <c r="AJ3" s="297"/>
      <c r="AK3" s="297"/>
      <c r="AL3" s="43" t="s">
        <v>52</v>
      </c>
      <c r="AM3" s="299"/>
      <c r="AN3" s="299"/>
      <c r="AO3" s="299"/>
      <c r="AP3" s="299"/>
      <c r="AQ3" s="299"/>
      <c r="AR3" s="299"/>
      <c r="AS3" s="299"/>
      <c r="AT3" s="299"/>
      <c r="AU3" s="48" t="s">
        <v>52</v>
      </c>
      <c r="AV3" s="301"/>
      <c r="AW3" s="47" t="s">
        <v>410</v>
      </c>
      <c r="AX3" s="301"/>
      <c r="AY3" s="301"/>
      <c r="AZ3" s="301"/>
      <c r="BA3" s="301"/>
      <c r="BB3" s="301"/>
      <c r="BC3" s="301"/>
      <c r="BD3" s="301"/>
      <c r="BE3" s="300"/>
      <c r="BF3" s="300"/>
      <c r="BG3" s="300"/>
      <c r="BH3" s="300"/>
      <c r="BI3" s="302"/>
    </row>
    <row r="4" spans="1:61" ht="39.950000000000003" customHeight="1">
      <c r="A4" s="1" t="s">
        <v>411</v>
      </c>
      <c r="B4" s="1" t="s">
        <v>412</v>
      </c>
      <c r="C4" s="1" t="s">
        <v>413</v>
      </c>
      <c r="D4" s="1" t="s">
        <v>411</v>
      </c>
      <c r="E4" s="1" t="s">
        <v>414</v>
      </c>
      <c r="F4" s="1" t="s">
        <v>412</v>
      </c>
      <c r="G4" s="1"/>
      <c r="H4" s="1" t="s">
        <v>415</v>
      </c>
      <c r="I4" s="2" t="s">
        <v>416</v>
      </c>
      <c r="J4" s="35" t="s">
        <v>417</v>
      </c>
      <c r="K4" s="2"/>
      <c r="L4" s="2" t="s">
        <v>418</v>
      </c>
      <c r="M4" s="2" t="s">
        <v>412</v>
      </c>
      <c r="N4" s="2" t="s">
        <v>412</v>
      </c>
      <c r="O4" s="2" t="s">
        <v>419</v>
      </c>
      <c r="P4" s="2" t="s">
        <v>412</v>
      </c>
      <c r="Q4" s="2" t="s">
        <v>420</v>
      </c>
      <c r="R4" s="2" t="s">
        <v>411</v>
      </c>
      <c r="S4" s="2" t="s">
        <v>411</v>
      </c>
      <c r="T4" s="2" t="s">
        <v>411</v>
      </c>
      <c r="U4" s="26" t="s">
        <v>411</v>
      </c>
      <c r="V4" s="26" t="s">
        <v>421</v>
      </c>
      <c r="W4" s="26" t="s">
        <v>422</v>
      </c>
      <c r="X4" s="26" t="s">
        <v>423</v>
      </c>
      <c r="Y4" s="26" t="s">
        <v>423</v>
      </c>
      <c r="Z4" s="26" t="s">
        <v>419</v>
      </c>
      <c r="AA4" s="26" t="s">
        <v>424</v>
      </c>
      <c r="AB4" s="26" t="s">
        <v>412</v>
      </c>
      <c r="AC4" s="26" t="s">
        <v>425</v>
      </c>
      <c r="AD4" s="27" t="s">
        <v>411</v>
      </c>
      <c r="AE4" s="27"/>
      <c r="AF4" s="27" t="s">
        <v>481</v>
      </c>
      <c r="AG4" s="27" t="s">
        <v>423</v>
      </c>
      <c r="AH4" s="27" t="s">
        <v>423</v>
      </c>
      <c r="AI4" s="27" t="s">
        <v>419</v>
      </c>
      <c r="AJ4" s="27" t="s">
        <v>424</v>
      </c>
      <c r="AK4" s="27" t="s">
        <v>412</v>
      </c>
      <c r="AL4" s="27"/>
      <c r="AM4" s="28" t="s">
        <v>411</v>
      </c>
      <c r="AN4" s="28" t="s">
        <v>421</v>
      </c>
      <c r="AO4" s="28" t="s">
        <v>422</v>
      </c>
      <c r="AP4" s="28" t="s">
        <v>423</v>
      </c>
      <c r="AQ4" s="28" t="s">
        <v>423</v>
      </c>
      <c r="AR4" s="28" t="s">
        <v>419</v>
      </c>
      <c r="AS4" s="28" t="s">
        <v>424</v>
      </c>
      <c r="AT4" s="28" t="s">
        <v>412</v>
      </c>
      <c r="AU4" s="28"/>
      <c r="AV4" s="29" t="s">
        <v>411</v>
      </c>
      <c r="AW4" s="29"/>
      <c r="AX4" s="29" t="s">
        <v>421</v>
      </c>
      <c r="AY4" s="29" t="s">
        <v>422</v>
      </c>
      <c r="AZ4" s="29" t="s">
        <v>423</v>
      </c>
      <c r="BA4" s="29" t="s">
        <v>423</v>
      </c>
      <c r="BB4" s="29" t="s">
        <v>419</v>
      </c>
      <c r="BC4" s="29" t="s">
        <v>424</v>
      </c>
      <c r="BD4" s="29"/>
      <c r="BE4" s="50" t="s">
        <v>425</v>
      </c>
      <c r="BF4" s="50"/>
      <c r="BG4" s="50" t="s">
        <v>425</v>
      </c>
      <c r="BH4" s="50" t="s">
        <v>412</v>
      </c>
      <c r="BI4" s="302"/>
    </row>
    <row r="5" spans="1:61" ht="104.25" customHeight="1">
      <c r="A5" s="58"/>
      <c r="B5" s="49" t="s">
        <v>426</v>
      </c>
      <c r="C5" s="325" t="s">
        <v>482</v>
      </c>
      <c r="D5" s="326">
        <v>44670</v>
      </c>
      <c r="E5" s="321" t="s">
        <v>483</v>
      </c>
      <c r="F5" s="329" t="s">
        <v>498</v>
      </c>
      <c r="G5" s="327">
        <v>143</v>
      </c>
      <c r="H5" s="330" t="s">
        <v>499</v>
      </c>
      <c r="I5" s="331" t="s">
        <v>500</v>
      </c>
      <c r="J5" s="121" t="s">
        <v>501</v>
      </c>
      <c r="K5" s="106" t="s">
        <v>502</v>
      </c>
      <c r="L5" s="119">
        <v>1</v>
      </c>
      <c r="M5" s="119" t="s">
        <v>434</v>
      </c>
      <c r="N5" s="106" t="s">
        <v>503</v>
      </c>
      <c r="O5" s="106" t="s">
        <v>504</v>
      </c>
      <c r="P5" s="31">
        <v>1</v>
      </c>
      <c r="Q5" s="120"/>
      <c r="R5" s="108">
        <v>44682</v>
      </c>
      <c r="S5" s="141">
        <v>44742</v>
      </c>
      <c r="T5" s="122"/>
      <c r="U5" s="108"/>
      <c r="V5" s="109"/>
      <c r="W5" s="40"/>
      <c r="X5" s="100"/>
      <c r="Y5" s="110"/>
      <c r="Z5" s="40"/>
      <c r="AA5" s="111"/>
      <c r="AB5" s="42"/>
      <c r="AC5" s="112"/>
      <c r="AD5" s="113">
        <v>44742</v>
      </c>
      <c r="AE5" s="114" t="s">
        <v>505</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c r="A6" s="58"/>
      <c r="B6" s="49" t="s">
        <v>426</v>
      </c>
      <c r="C6" s="325"/>
      <c r="D6" s="326"/>
      <c r="E6" s="321"/>
      <c r="F6" s="329"/>
      <c r="G6" s="328"/>
      <c r="H6" s="330"/>
      <c r="I6" s="331"/>
      <c r="J6" s="121" t="s">
        <v>506</v>
      </c>
      <c r="K6" s="106" t="s">
        <v>507</v>
      </c>
      <c r="L6" s="119">
        <v>1</v>
      </c>
      <c r="M6" s="106" t="s">
        <v>508</v>
      </c>
      <c r="N6" s="106" t="s">
        <v>503</v>
      </c>
      <c r="O6" s="106" t="s">
        <v>504</v>
      </c>
      <c r="P6" s="31">
        <v>1</v>
      </c>
      <c r="Q6" s="120"/>
      <c r="R6" s="108">
        <v>44682</v>
      </c>
      <c r="S6" s="141">
        <v>44711</v>
      </c>
      <c r="T6" s="122"/>
      <c r="U6" s="41"/>
      <c r="V6" s="116"/>
      <c r="W6" s="37"/>
      <c r="X6" s="100"/>
      <c r="Y6" s="110"/>
      <c r="Z6" s="40"/>
      <c r="AA6" s="102"/>
      <c r="AB6" s="42"/>
      <c r="AC6" s="112"/>
      <c r="AD6" s="113">
        <v>44742</v>
      </c>
      <c r="AE6" s="114" t="s">
        <v>509</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510</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BB6">
    <cfRule type="containsText" dxfId="33" priority="12" stopIfTrue="1" operator="containsText" text="OK">
      <formula>NOT(ISERROR(SEARCH("OK",Z5)))</formula>
    </cfRule>
    <cfRule type="containsText" dxfId="32" priority="9" stopIfTrue="1" operator="containsText" text="EN TERMINO">
      <formula>NOT(ISERROR(SEARCH("EN TERMINO",Z5)))</formula>
    </cfRule>
    <cfRule type="containsText" priority="10" operator="containsText" text="AMARILLO">
      <formula>NOT(ISERROR(SEARCH("AMARILLO",Z5)))</formula>
    </cfRule>
    <cfRule type="containsText" dxfId="31" priority="11" stopIfTrue="1" operator="containsText" text="ALERTA">
      <formula>NOT(ISERROR(SEARCH("ALERTA",Z5)))</formula>
    </cfRule>
  </conditionalFormatting>
  <conditionalFormatting sqref="AC5:AC6">
    <cfRule type="containsText" dxfId="30" priority="60" stopIfTrue="1" operator="containsText" text="INCUMPLIDA">
      <formula>NOT(ISERROR(SEARCH("INCUMPLIDA",AC5)))</formula>
    </cfRule>
    <cfRule type="containsText" dxfId="29" priority="59" stopIfTrue="1" operator="containsText" text="PENDIENTE">
      <formula>NOT(ISERROR(SEARCH("PENDIENTE",AC5)))</formula>
    </cfRule>
  </conditionalFormatting>
  <conditionalFormatting sqref="AC5:AU6">
    <cfRule type="containsText" dxfId="28" priority="26" stopIfTrue="1" operator="containsText" text="CUMPLIDA">
      <formula>NOT(ISERROR(SEARCH("CUMPLIDA",AC5)))</formula>
    </cfRule>
  </conditionalFormatting>
  <conditionalFormatting sqref="AI5:AI6">
    <cfRule type="containsText" dxfId="27" priority="5" stopIfTrue="1" operator="containsText" text="EN TERMINO">
      <formula>NOT(ISERROR(SEARCH("EN TERMINO",AI5)))</formula>
    </cfRule>
    <cfRule type="containsText" priority="6" operator="containsText" text="AMARILLO">
      <formula>NOT(ISERROR(SEARCH("AMARILLO",AI5)))</formula>
    </cfRule>
    <cfRule type="containsText" dxfId="26" priority="7" stopIfTrue="1" operator="containsText" text="ALERTA">
      <formula>NOT(ISERROR(SEARCH("ALERTA",AI5)))</formula>
    </cfRule>
    <cfRule type="containsText" dxfId="25" priority="8" stopIfTrue="1" operator="containsText" text="OK">
      <formula>NOT(ISERROR(SEARCH("OK",AI5)))</formula>
    </cfRule>
  </conditionalFormatting>
  <conditionalFormatting sqref="AL5:AL6">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fRule type="containsText" dxfId="21" priority="1" operator="containsText" text="ATENCIÓN">
      <formula>NOT(ISERROR(SEARCH("ATENCIÓN",AL5)))</formula>
    </cfRule>
  </conditionalFormatting>
  <conditionalFormatting sqref="AN6">
    <cfRule type="containsText" dxfId="20" priority="29" operator="containsText" text="cerrada">
      <formula>NOT(ISERROR(SEARCH("cerrada",AN6)))</formula>
    </cfRule>
    <cfRule type="containsText" dxfId="19" priority="30" operator="containsText" text="cerrado">
      <formula>NOT(ISERROR(SEARCH("cerrado",AN6)))</formula>
    </cfRule>
    <cfRule type="containsText" dxfId="18" priority="31" operator="containsText" text="Abierto">
      <formula>NOT(ISERROR(SEARCH("Abierto",AN6)))</formula>
    </cfRule>
  </conditionalFormatting>
  <conditionalFormatting sqref="AR5">
    <cfRule type="containsText" dxfId="17" priority="22" stopIfTrue="1" operator="containsText" text="EN TERMINO">
      <formula>NOT(ISERROR(SEARCH("EN TERMINO",AR5)))</formula>
    </cfRule>
    <cfRule type="containsText" priority="23" operator="containsText" text="AMARILLO">
      <formula>NOT(ISERROR(SEARCH("AMARILLO",AR5)))</formula>
    </cfRule>
    <cfRule type="containsText" dxfId="16" priority="24" stopIfTrue="1" operator="containsText" text="ALERTA">
      <formula>NOT(ISERROR(SEARCH("ALERTA",AR5)))</formula>
    </cfRule>
    <cfRule type="containsText" dxfId="15" priority="25" stopIfTrue="1" operator="containsText" text="OK">
      <formula>NOT(ISERROR(SEARCH("OK",AR5)))</formula>
    </cfRule>
  </conditionalFormatting>
  <conditionalFormatting sqref="AR6">
    <cfRule type="containsText" dxfId="14" priority="45" stopIfTrue="1" operator="containsText" text="EN TERMINO">
      <formula>NOT(ISERROR(SEARCH("EN TERMINO",AR6)))</formula>
    </cfRule>
    <cfRule type="containsText" priority="46" operator="containsText" text="AMARILLO">
      <formula>NOT(ISERROR(SEARCH("AMARILLO",AR6)))</formula>
    </cfRule>
    <cfRule type="containsText" dxfId="13" priority="47" stopIfTrue="1" operator="containsText" text="ALERTA">
      <formula>NOT(ISERROR(SEARCH("ALERTA",AR6)))</formula>
    </cfRule>
    <cfRule type="containsText" dxfId="12" priority="48" stopIfTrue="1" operator="containsText" text="OK">
      <formula>NOT(ISERROR(SEARCH("OK",AR6)))</formula>
    </cfRule>
    <cfRule type="dataBar" priority="52">
      <dataBar>
        <cfvo type="min"/>
        <cfvo type="max"/>
        <color rgb="FF638EC6"/>
      </dataBar>
    </cfRule>
  </conditionalFormatting>
  <conditionalFormatting sqref="AU5:AU6">
    <cfRule type="containsText" dxfId="11" priority="27" stopIfTrue="1" operator="containsText" text="PENDIENTE">
      <formula>NOT(ISERROR(SEARCH("PENDIENTE",AU5)))</formula>
    </cfRule>
    <cfRule type="containsText" dxfId="10" priority="28" stopIfTrue="1" operator="containsText" text="INCUMPLIDA">
      <formula>NOT(ISERROR(SEARCH("INCUMPLIDA",AU5)))</formula>
    </cfRule>
  </conditionalFormatting>
  <conditionalFormatting sqref="AV5 BG5:BG6">
    <cfRule type="containsText" dxfId="9" priority="20" operator="containsText" text="cerrado">
      <formula>NOT(ISERROR(SEARCH("cerrado",AV5)))</formula>
    </cfRule>
    <cfRule type="containsText" dxfId="8" priority="19" operator="containsText" text="cerrada">
      <formula>NOT(ISERROR(SEARCH("cerrada",AV5)))</formula>
    </cfRule>
    <cfRule type="containsText" dxfId="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2C6A17-50B6-4399-98DB-7513EB7E1F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7DE35-8F19-4292-B9E1-A21B35586FD0}">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3.xml><?xml version="1.0" encoding="utf-8"?>
<ds:datastoreItem xmlns:ds="http://schemas.openxmlformats.org/officeDocument/2006/customXml" ds:itemID="{BD065528-F958-4D5E-A740-944F043D2E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Hoja1</vt:lpstr>
      <vt:lpstr>Resultados 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2024-10-24T16:10:00Z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