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1. SHARE POINT\ARCHIVOS 2025\4. Enfoque hacia la prevención\2. Planes de mejoramiento\3. Archivo D\II trimestre\1. Reporte OCI\"/>
    </mc:Choice>
  </mc:AlternateContent>
  <bookViews>
    <workbookView xWindow="0" yWindow="0" windowWidth="24000" windowHeight="9630" tabRatio="437" activeTab="3"/>
  </bookViews>
  <sheets>
    <sheet name="Instructivo" sheetId="29" r:id="rId1"/>
    <sheet name="Seguimiento" sheetId="10" r:id="rId2"/>
    <sheet name="Hoja1" sheetId="28" state="hidden" r:id="rId3"/>
    <sheet name="Resultados seguimiento" sheetId="27"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1" hidden="1">Seguimiento!$A$3:$AO$3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 i="27" l="1"/>
  <c r="J10" i="27"/>
  <c r="K10" i="27"/>
  <c r="K11" i="27" s="1"/>
  <c r="L10" i="27"/>
  <c r="L11" i="27" s="1"/>
  <c r="Y17" i="10" l="1"/>
  <c r="Y30" i="10"/>
  <c r="Y29" i="10"/>
  <c r="Y28" i="10"/>
  <c r="Y27" i="10"/>
  <c r="Y26" i="10"/>
  <c r="Y25" i="10"/>
  <c r="Y24" i="10"/>
  <c r="Y23" i="10"/>
  <c r="Y22" i="10"/>
  <c r="Y21" i="10"/>
  <c r="Y20" i="10"/>
  <c r="Y19" i="10"/>
  <c r="Y18" i="10"/>
  <c r="Y16" i="10"/>
  <c r="Y15" i="10"/>
  <c r="Y14" i="10"/>
  <c r="Y13" i="10"/>
  <c r="Y12" i="10"/>
  <c r="Y11" i="10"/>
  <c r="Y10" i="10"/>
  <c r="Y9" i="10"/>
  <c r="Y8" i="10"/>
  <c r="Y7" i="10"/>
  <c r="Y6" i="10"/>
  <c r="Y5" i="10"/>
  <c r="U8" i="10"/>
  <c r="U7" i="10"/>
  <c r="AJ32" i="10"/>
  <c r="AK32" i="10" s="1"/>
  <c r="AH32" i="10"/>
  <c r="AJ31" i="10"/>
  <c r="AK31" i="10" s="1"/>
  <c r="AH31" i="10"/>
  <c r="AJ30" i="10"/>
  <c r="AK30" i="10" s="1"/>
  <c r="AH30" i="10"/>
  <c r="AJ29" i="10"/>
  <c r="AK29" i="10" s="1"/>
  <c r="AH29" i="10"/>
  <c r="AJ28" i="10"/>
  <c r="AK28" i="10" s="1"/>
  <c r="AH28" i="10"/>
  <c r="AJ27" i="10"/>
  <c r="AK27" i="10" s="1"/>
  <c r="AH27" i="10"/>
  <c r="AJ26" i="10"/>
  <c r="AK26" i="10" s="1"/>
  <c r="AH26" i="10"/>
  <c r="AJ25" i="10"/>
  <c r="AK25" i="10" s="1"/>
  <c r="AH25" i="10"/>
  <c r="AJ24" i="10"/>
  <c r="AK24" i="10" s="1"/>
  <c r="AH24" i="10"/>
  <c r="AJ23" i="10"/>
  <c r="AK23" i="10" s="1"/>
  <c r="AH23" i="10"/>
  <c r="AJ22" i="10"/>
  <c r="AK22" i="10" s="1"/>
  <c r="AH22" i="10"/>
  <c r="AJ21" i="10"/>
  <c r="AK21" i="10" s="1"/>
  <c r="AH21" i="10"/>
  <c r="AJ20" i="10"/>
  <c r="AK20" i="10" s="1"/>
  <c r="AH20" i="10"/>
  <c r="AJ19" i="10"/>
  <c r="AK19" i="10" s="1"/>
  <c r="AH19" i="10"/>
  <c r="AJ18" i="10"/>
  <c r="AK18" i="10" s="1"/>
  <c r="AH18" i="10"/>
  <c r="AJ17" i="10"/>
  <c r="AK17" i="10" s="1"/>
  <c r="AH17" i="10"/>
  <c r="AJ16" i="10"/>
  <c r="AK16" i="10" s="1"/>
  <c r="AH16" i="10"/>
  <c r="AJ15" i="10"/>
  <c r="AK15" i="10" s="1"/>
  <c r="AH15" i="10"/>
  <c r="AJ14" i="10"/>
  <c r="AK14" i="10" s="1"/>
  <c r="AH14" i="10"/>
  <c r="AJ13" i="10"/>
  <c r="AK13" i="10" s="1"/>
  <c r="AH13" i="10"/>
  <c r="AJ12" i="10"/>
  <c r="AK12" i="10" s="1"/>
  <c r="AH12" i="10"/>
  <c r="AJ11" i="10"/>
  <c r="AK11" i="10" s="1"/>
  <c r="AH11" i="10"/>
  <c r="AJ10" i="10"/>
  <c r="AK10" i="10" s="1"/>
  <c r="AH10" i="10"/>
  <c r="AJ9" i="10"/>
  <c r="AK9" i="10" s="1"/>
  <c r="AH9" i="10"/>
  <c r="AJ8" i="10"/>
  <c r="AK8" i="10" s="1"/>
  <c r="AH8" i="10"/>
  <c r="AJ7" i="10"/>
  <c r="AK7" i="10" s="1"/>
  <c r="AH7" i="10"/>
  <c r="AJ6" i="10"/>
  <c r="AK6" i="10" s="1"/>
  <c r="AH6" i="10"/>
  <c r="AJ5" i="10"/>
  <c r="AK5" i="10" s="1"/>
  <c r="AH5" i="10"/>
  <c r="AJ4" i="10"/>
  <c r="AK4" i="10" s="1"/>
  <c r="AH4" i="10"/>
  <c r="H10" i="27" l="1"/>
  <c r="T32" i="10" l="1"/>
  <c r="U32" i="10" s="1"/>
  <c r="T31" i="10"/>
  <c r="U31" i="10" s="1"/>
  <c r="Y31" i="10" s="1"/>
  <c r="T30" i="10"/>
  <c r="U30" i="10" s="1"/>
  <c r="T29" i="10"/>
  <c r="U29" i="10" s="1"/>
  <c r="V29" i="10" s="1"/>
  <c r="T28" i="10"/>
  <c r="U28" i="10" s="1"/>
  <c r="V28" i="10" s="1"/>
  <c r="T27" i="10"/>
  <c r="U27" i="10" s="1"/>
  <c r="T26" i="10"/>
  <c r="U26" i="10" s="1"/>
  <c r="V26" i="10" s="1"/>
  <c r="T25" i="10"/>
  <c r="U25" i="10" s="1"/>
  <c r="V25" i="10" s="1"/>
  <c r="T24" i="10"/>
  <c r="U24" i="10" s="1"/>
  <c r="T23" i="10"/>
  <c r="U23" i="10" s="1"/>
  <c r="T22" i="10"/>
  <c r="U22" i="10" s="1"/>
  <c r="T21" i="10"/>
  <c r="U21" i="10" s="1"/>
  <c r="T20" i="10"/>
  <c r="U20" i="10" s="1"/>
  <c r="V20" i="10" s="1"/>
  <c r="T18" i="10"/>
  <c r="U18" i="10" s="1"/>
  <c r="V18" i="10" s="1"/>
  <c r="T17" i="10"/>
  <c r="U17" i="10" s="1"/>
  <c r="V17" i="10" s="1"/>
  <c r="T16" i="10"/>
  <c r="U16" i="10" s="1"/>
  <c r="T15" i="10"/>
  <c r="U15" i="10" s="1"/>
  <c r="T14" i="10"/>
  <c r="U14" i="10" s="1"/>
  <c r="T13" i="10"/>
  <c r="U13" i="10" s="1"/>
  <c r="V13" i="10" s="1"/>
  <c r="T12" i="10"/>
  <c r="U12" i="10" s="1"/>
  <c r="V12" i="10" s="1"/>
  <c r="T11" i="10"/>
  <c r="U11" i="10" s="1"/>
  <c r="V11" i="10" s="1"/>
  <c r="T10" i="10"/>
  <c r="U10" i="10" s="1"/>
  <c r="V10" i="10" s="1"/>
  <c r="T9" i="10"/>
  <c r="U9" i="10" s="1"/>
  <c r="V9" i="10" s="1"/>
  <c r="V32" i="10" l="1"/>
  <c r="Y32" i="10"/>
  <c r="V31" i="10"/>
  <c r="V30" i="10"/>
  <c r="V27" i="10"/>
  <c r="V24" i="10"/>
  <c r="V23" i="10"/>
  <c r="V22" i="10"/>
  <c r="V21" i="10"/>
  <c r="V16" i="10"/>
  <c r="V15" i="10"/>
  <c r="V14" i="10"/>
  <c r="T19" i="10" l="1"/>
  <c r="U19" i="10" s="1"/>
  <c r="U6" i="10"/>
  <c r="U5" i="10"/>
  <c r="U4" i="10"/>
  <c r="Y4" i="10" s="1"/>
  <c r="G10" i="27"/>
  <c r="H11" i="27" s="1"/>
  <c r="F10" i="27"/>
  <c r="E10" i="27"/>
  <c r="D6" i="28"/>
  <c r="E6" i="28"/>
  <c r="D7" i="28"/>
  <c r="E7" i="28"/>
  <c r="E5" i="28"/>
  <c r="D5" i="28"/>
  <c r="AG6" i="22"/>
  <c r="AH6" i="22" s="1"/>
  <c r="BB5" i="22"/>
  <c r="AZ5" i="22"/>
  <c r="BA5" i="22"/>
  <c r="BE5" i="22"/>
  <c r="AR5" i="22"/>
  <c r="AP5" i="22"/>
  <c r="AQ5" i="22" s="1"/>
  <c r="AU5" i="22" s="1"/>
  <c r="AG5" i="22"/>
  <c r="AH5" i="22" s="1"/>
  <c r="AG6" i="20"/>
  <c r="AH6" i="20" s="1"/>
  <c r="AL6" i="20" s="1"/>
  <c r="BG6" i="20" s="1"/>
  <c r="BB5" i="20"/>
  <c r="AZ5" i="20"/>
  <c r="BA5" i="20" s="1"/>
  <c r="BE5" i="20" s="1"/>
  <c r="AR5" i="20"/>
  <c r="AP5" i="20"/>
  <c r="AQ5" i="20" s="1"/>
  <c r="AU5" i="20" s="1"/>
  <c r="AG5" i="20"/>
  <c r="AH5" i="20" s="1"/>
  <c r="AI5" i="20" s="1"/>
  <c r="F11" i="27" l="1"/>
  <c r="AI6" i="22"/>
  <c r="AL6" i="22"/>
  <c r="BG6" i="22" s="1"/>
  <c r="AI5" i="22"/>
  <c r="AL5" i="22"/>
  <c r="BG5" i="22" s="1"/>
  <c r="AL5" i="20"/>
  <c r="BG5" i="20" s="1"/>
  <c r="AI6" i="20"/>
</calcChain>
</file>

<file path=xl/comments1.xml><?xml version="1.0" encoding="utf-8"?>
<comments xmlns="http://schemas.openxmlformats.org/spreadsheetml/2006/main">
  <authors>
    <author>Manuela Hernandez</author>
    <author>Sandra Patricia Henao Reyes</author>
  </authors>
  <commentList>
    <comment ref="H4" authorId="0" shapeId="0">
      <text>
        <r>
          <rPr>
            <b/>
            <sz val="9"/>
            <color indexed="81"/>
            <rFont val="Tahoma"/>
            <family val="2"/>
          </rPr>
          <t>Manuela Hernandez:</t>
        </r>
        <r>
          <rPr>
            <sz val="9"/>
            <color indexed="81"/>
            <rFont val="Tahoma"/>
            <family val="2"/>
          </rPr>
          <t xml:space="preserve">
Actividades a realizar una vez se convaliden las tablas por el archivo distrital</t>
        </r>
      </text>
    </comment>
    <comment ref="P7" authorId="0" shapeId="0">
      <text>
        <r>
          <rPr>
            <sz val="9"/>
            <color indexed="81"/>
            <rFont val="Tahoma"/>
            <family val="2"/>
          </rPr>
          <t>Se aprobó segunda prórroga mediante memorando n°3-2025-519 del 14/03/2025.
Se aprobó prórroga mediante memorando 3-2024-1441 del 15/08/2024</t>
        </r>
      </text>
    </comment>
    <comment ref="H8" authorId="0" shapeId="0">
      <text>
        <r>
          <rPr>
            <b/>
            <sz val="9"/>
            <color indexed="81"/>
            <rFont val="Tahoma"/>
            <family val="2"/>
          </rPr>
          <t>Manuela Hernandez:</t>
        </r>
        <r>
          <rPr>
            <sz val="9"/>
            <color indexed="81"/>
            <rFont val="Tahoma"/>
            <family val="2"/>
          </rPr>
          <t xml:space="preserve">
Actividades a realizar una vez se convaliden las tablas por el archivo distrital</t>
        </r>
      </text>
    </comment>
    <comment ref="P8" authorId="0" shapeId="0">
      <text>
        <r>
          <rPr>
            <sz val="9"/>
            <color indexed="81"/>
            <rFont val="Tahoma"/>
            <family val="2"/>
          </rPr>
          <t xml:space="preserve">Se aprobó segunda prórroga mediante memorando n°3-2025-519 del 14/03/2025.
Se aprobó segunda prórroga mediante memorando n°3-2024-1541 del 04/09/2024. 
</t>
        </r>
      </text>
    </comment>
    <comment ref="P9" authorId="0" shapeId="0">
      <text>
        <r>
          <rPr>
            <sz val="9"/>
            <color indexed="81"/>
            <rFont val="Tahoma"/>
            <family val="2"/>
          </rPr>
          <t xml:space="preserve">Se aprobó tercera prórroga mediante memorando n°3-2025-519 del 14/03/2025.
Se aprobó segunda prórroga mediante memorando n°3-2024-1541 del 04/09/2024. 
</t>
        </r>
      </text>
    </comment>
    <comment ref="P10" authorId="0" shapeId="0">
      <text>
        <r>
          <rPr>
            <sz val="9"/>
            <color indexed="81"/>
            <rFont val="Tahoma"/>
            <family val="2"/>
          </rPr>
          <t xml:space="preserve">Se aprobó segunda prórroga mediante memorando n°3-2025-519 del 14/03/2025.
Se aprobó segunda prórroga mediante memorando n°3-2024-1541 del 04/09/2024. 
</t>
        </r>
      </text>
    </comment>
    <comment ref="P11" authorId="0" shapeId="0">
      <text>
        <r>
          <rPr>
            <sz val="9"/>
            <color indexed="81"/>
            <rFont val="Tahoma"/>
            <family val="2"/>
          </rPr>
          <t xml:space="preserve">Se aprobó cuarta prórroga mediante memorando n°3-2025-519 del 14/03/2025.
Se aprobó tercera prórroga mediante memorando n°3-2025-519 del 14/03/2025.
Se aprobó segunda prórroga mediante memorando n°3-2024-1541 del 04/09/2024. 
</t>
        </r>
      </text>
    </comment>
    <comment ref="P12" authorId="0" shapeId="0">
      <text>
        <r>
          <rPr>
            <b/>
            <sz val="9"/>
            <color indexed="81"/>
            <rFont val="Tahoma"/>
            <family val="2"/>
          </rPr>
          <t>Manuela Hernandez:</t>
        </r>
        <r>
          <rPr>
            <sz val="9"/>
            <color indexed="81"/>
            <rFont val="Tahoma"/>
            <family val="2"/>
          </rPr>
          <t xml:space="preserve">
Se aprobó tercera prórroga mediante memorando n°3-2025-519 del 14/03/2025.
Se aprobó segunda prórroga mediante memorando n°3-2024-990 del 05/06/2024. 
Se aprobó prórroga mediante memorando n°3-2024-163 del 24/01/2024. </t>
        </r>
      </text>
    </comment>
    <comment ref="P13" authorId="0" shapeId="0">
      <text>
        <r>
          <rPr>
            <b/>
            <sz val="9"/>
            <color indexed="81"/>
            <rFont val="Tahoma"/>
            <family val="2"/>
          </rPr>
          <t>Manuela Hernandez:</t>
        </r>
        <r>
          <rPr>
            <sz val="9"/>
            <color indexed="81"/>
            <rFont val="Tahoma"/>
            <family val="2"/>
          </rPr>
          <t xml:space="preserve">
Se aprobó tercera prórroga mediante memorando n°3-2025-519 del 14/03/2025.
Se aprobó segunda prórroga mediante memorando n°3-2024-990 del 05/06/2024. 
Se aprobó prórroga mediante memorando n°3-2024-163 del 24/01/2024. </t>
        </r>
      </text>
    </comment>
    <comment ref="N14" authorId="1" shapeId="0">
      <text>
        <r>
          <rPr>
            <b/>
            <sz val="9"/>
            <color indexed="81"/>
            <rFont val="Tahoma"/>
            <family val="2"/>
          </rPr>
          <t>Sandra Patricia Henao Reyes:</t>
        </r>
        <r>
          <rPr>
            <sz val="9"/>
            <color indexed="81"/>
            <rFont val="Tahoma"/>
            <family val="2"/>
          </rPr>
          <t xml:space="preserve">
</t>
        </r>
      </text>
    </comment>
    <comment ref="O14" authorId="1" shapeId="0">
      <text>
        <r>
          <rPr>
            <b/>
            <sz val="9"/>
            <color indexed="81"/>
            <rFont val="Tahoma"/>
            <family val="2"/>
          </rPr>
          <t>Sandra Patricia Henao Reyes:</t>
        </r>
        <r>
          <rPr>
            <sz val="9"/>
            <color indexed="81"/>
            <rFont val="Tahoma"/>
            <family val="2"/>
          </rPr>
          <t xml:space="preserve">
Se determina esta fecha, </t>
        </r>
      </text>
    </comment>
    <comment ref="P14" authorId="0" shapeId="0">
      <text>
        <r>
          <rPr>
            <b/>
            <sz val="9"/>
            <color indexed="81"/>
            <rFont val="Tahoma"/>
            <family val="2"/>
          </rPr>
          <t>Manuela Hernandez:</t>
        </r>
        <r>
          <rPr>
            <sz val="9"/>
            <color indexed="81"/>
            <rFont val="Tahoma"/>
            <family val="2"/>
          </rPr>
          <t xml:space="preserve">
Se aprobó segunda prórroga mediante memorando n°3-2025-519 del 14/03/2025.
Se aprobó prórroga mediante memorando n°3-2025-519 del 14/03/2025.</t>
        </r>
      </text>
    </comment>
    <comment ref="P15" authorId="0" shapeId="0">
      <text>
        <r>
          <rPr>
            <b/>
            <sz val="9"/>
            <color indexed="81"/>
            <rFont val="Tahoma"/>
            <family val="2"/>
          </rPr>
          <t>Manuela Hernandez:</t>
        </r>
        <r>
          <rPr>
            <sz val="9"/>
            <color indexed="81"/>
            <rFont val="Tahoma"/>
            <family val="2"/>
          </rPr>
          <t xml:space="preserve">
Se aprobó segunda prórroga mediante memorando n°3-2025-519 del 14/03/2025.
Se aprobó prórroga mediante memorando n°3-2024-990 del 05/06/2024. 
</t>
        </r>
      </text>
    </comment>
    <comment ref="P16" authorId="0" shapeId="0">
      <text>
        <r>
          <rPr>
            <sz val="9"/>
            <color indexed="81"/>
            <rFont val="Tahoma"/>
            <family val="2"/>
          </rPr>
          <t xml:space="preserve">Se aprobó segunda prórroga mediante memorando n°3-2025-519 del 14/03/2025.
Se aprobó prórroga mediante memorando n°3-2024-1541 del 04/09/2024. </t>
        </r>
      </text>
    </comment>
    <comment ref="P18" authorId="0" shapeId="0">
      <text>
        <r>
          <rPr>
            <b/>
            <sz val="9"/>
            <color indexed="81"/>
            <rFont val="Tahoma"/>
            <family val="2"/>
          </rPr>
          <t>Manuela Hernandez:</t>
        </r>
        <r>
          <rPr>
            <sz val="9"/>
            <color indexed="81"/>
            <rFont val="Tahoma"/>
            <family val="2"/>
          </rPr>
          <t xml:space="preserve">
Se aprobó segunda prórroga mediante memorando n°3-2025-519 del 14/03/2025.
Se aprobó prórroga mediante memorando n°3-2024-1917 del 12/11/2024. </t>
        </r>
      </text>
    </comment>
    <comment ref="P19" authorId="0" shapeId="0">
      <text>
        <r>
          <rPr>
            <b/>
            <sz val="9"/>
            <color indexed="81"/>
            <rFont val="Tahoma"/>
            <family val="2"/>
          </rPr>
          <t>Manuela Hernandez:</t>
        </r>
        <r>
          <rPr>
            <sz val="9"/>
            <color indexed="81"/>
            <rFont val="Tahoma"/>
            <family val="2"/>
          </rPr>
          <t xml:space="preserve">
Se aprobó prórroga mediante memorando n°3-2025-519 del 14/03/2025.</t>
        </r>
      </text>
    </comment>
    <comment ref="P20" authorId="0" shapeId="0">
      <text>
        <r>
          <rPr>
            <b/>
            <sz val="9"/>
            <color indexed="81"/>
            <rFont val="Tahoma"/>
            <family val="2"/>
          </rPr>
          <t>Manuela Hernandez:</t>
        </r>
        <r>
          <rPr>
            <sz val="9"/>
            <color indexed="81"/>
            <rFont val="Tahoma"/>
            <family val="2"/>
          </rPr>
          <t xml:space="preserve">
Se aprobó cuarta prórroga mediante memorando n°3-2025-519 del 14/03/2025.
Se aprobó tercera prórroga mediante memorando n°3-2024-1917 del 12/11/2024. 
Se aprobó segunda prórroga mediante memorando n°3-2024-990 del 05/06/2024. 
Se aprobó prórroga  mediante memorando n°3-2024-796 del 02/05/2024</t>
        </r>
      </text>
    </comment>
    <comment ref="P21" authorId="0" shapeId="0">
      <text>
        <r>
          <rPr>
            <sz val="9"/>
            <color indexed="81"/>
            <rFont val="Tahoma"/>
            <family val="2"/>
          </rPr>
          <t xml:space="preserve">Se aprobó segunda prórroga mediante memorando n°3-2025-519 del 14/03/2025.
Se aprobó prórroga mediante memorando n°3-2024-1541 del 04/09/2024. </t>
        </r>
      </text>
    </comment>
    <comment ref="P22" authorId="0" shapeId="0">
      <text>
        <r>
          <rPr>
            <sz val="9"/>
            <color indexed="81"/>
            <rFont val="Tahoma"/>
            <family val="2"/>
          </rPr>
          <t xml:space="preserve">Se aprobó segunda prórroga mediante memorando n°3-2025-519 del 14/03/2025.
Se aprobó prórroga mediante memorando n°3-2024-1541 del 04/09/2024. </t>
        </r>
      </text>
    </comment>
    <comment ref="P23" authorId="0" shapeId="0">
      <text>
        <r>
          <rPr>
            <sz val="9"/>
            <color indexed="81"/>
            <rFont val="Tahoma"/>
            <family val="2"/>
          </rPr>
          <t xml:space="preserve">Se aprobó segunda prórroga mediante memorando n°3-2025-519 del 14/03/2025.
Se aprobó prórroga mediante memorando n°3-2024-1541 del 04/09/2024. </t>
        </r>
      </text>
    </comment>
    <comment ref="P24" authorId="0" shapeId="0">
      <text>
        <r>
          <rPr>
            <sz val="9"/>
            <color indexed="81"/>
            <rFont val="Tahoma"/>
            <family val="2"/>
          </rPr>
          <t xml:space="preserve">Se aprobó segunda prórroga mediante memorando n°3-2025-519 del 14/03/2025.
Se aprobó prórroga mediante memorando n°3-2024-1541 del 04/09/2024. </t>
        </r>
      </text>
    </comment>
    <comment ref="P25" authorId="0" shapeId="0">
      <text>
        <r>
          <rPr>
            <b/>
            <sz val="9"/>
            <color indexed="81"/>
            <rFont val="Tahoma"/>
            <family val="2"/>
          </rPr>
          <t>Manuela Hernandez:</t>
        </r>
        <r>
          <rPr>
            <sz val="9"/>
            <color indexed="81"/>
            <rFont val="Tahoma"/>
            <family val="2"/>
          </rPr>
          <t xml:space="preserve">
Se aprobó prórroga mediante memorando n°3-2025-519 del 14/03/2025.</t>
        </r>
      </text>
    </comment>
    <comment ref="P26" authorId="0" shapeId="0">
      <text>
        <r>
          <rPr>
            <b/>
            <sz val="9"/>
            <color indexed="81"/>
            <rFont val="Tahoma"/>
            <family val="2"/>
          </rPr>
          <t>Manuela Hernandez:</t>
        </r>
        <r>
          <rPr>
            <sz val="9"/>
            <color indexed="81"/>
            <rFont val="Tahoma"/>
            <family val="2"/>
          </rPr>
          <t xml:space="preserve">
Se aprobó prórroga mediante memorando n°3-2025-519 del 14/03/2025.</t>
        </r>
      </text>
    </comment>
    <comment ref="P27" authorId="0" shapeId="0">
      <text>
        <r>
          <rPr>
            <b/>
            <sz val="9"/>
            <color indexed="81"/>
            <rFont val="Tahoma"/>
            <family val="2"/>
          </rPr>
          <t>Manuela Hernandez:</t>
        </r>
        <r>
          <rPr>
            <sz val="9"/>
            <color indexed="81"/>
            <rFont val="Tahoma"/>
            <family val="2"/>
          </rPr>
          <t xml:space="preserve">
Se aprobó prórroga mediante memorando n°3-2025-519 del 14/03/2025.</t>
        </r>
      </text>
    </comment>
    <comment ref="P28" authorId="0" shapeId="0">
      <text>
        <r>
          <rPr>
            <b/>
            <sz val="9"/>
            <color indexed="81"/>
            <rFont val="Tahoma"/>
            <family val="2"/>
          </rPr>
          <t>Manuela Hernandez:</t>
        </r>
        <r>
          <rPr>
            <sz val="9"/>
            <color indexed="81"/>
            <rFont val="Tahoma"/>
            <family val="2"/>
          </rPr>
          <t xml:space="preserve">
Se aprobó prórroga mediante memorando n°3-2025-519 del 14/03/2025.</t>
        </r>
      </text>
    </comment>
    <comment ref="G29" authorId="0" shapeId="0">
      <text>
        <r>
          <rPr>
            <b/>
            <sz val="9"/>
            <color indexed="81"/>
            <rFont val="Tahoma"/>
            <family val="2"/>
          </rPr>
          <t>Manuela Hernandez:</t>
        </r>
        <r>
          <rPr>
            <sz val="9"/>
            <color indexed="81"/>
            <rFont val="Tahoma"/>
            <family val="2"/>
          </rPr>
          <t xml:space="preserve">
Se aprobó ajuste en la redacción de la acción, mediante memorando n°3-2024-1917 del 12/11/2024</t>
        </r>
      </text>
    </comment>
    <comment ref="H29" authorId="0" shapeId="0">
      <text>
        <r>
          <rPr>
            <b/>
            <sz val="9"/>
            <color indexed="81"/>
            <rFont val="Tahoma"/>
            <family val="2"/>
          </rPr>
          <t>Manuela Hernandez:</t>
        </r>
        <r>
          <rPr>
            <sz val="9"/>
            <color indexed="81"/>
            <rFont val="Tahoma"/>
            <family val="2"/>
          </rPr>
          <t xml:space="preserve">
Se aprobó ajuste en la redacción de la acción, mediante memorando n°3-2024-1917 del 12/11/2024</t>
        </r>
      </text>
    </comment>
    <comment ref="P29" authorId="0" shapeId="0">
      <text>
        <r>
          <rPr>
            <b/>
            <sz val="9"/>
            <color indexed="81"/>
            <rFont val="Tahoma"/>
            <family val="2"/>
          </rPr>
          <t>Manuela Hernandez:</t>
        </r>
        <r>
          <rPr>
            <sz val="9"/>
            <color indexed="81"/>
            <rFont val="Tahoma"/>
            <family val="2"/>
          </rPr>
          <t xml:space="preserve">
Se aprobó prórroga mediante memorando n°3-2025-519 del 14/03/2025.</t>
        </r>
      </text>
    </comment>
    <comment ref="P30" authorId="0" shapeId="0">
      <text>
        <r>
          <rPr>
            <b/>
            <sz val="9"/>
            <color indexed="81"/>
            <rFont val="Tahoma"/>
            <family val="2"/>
          </rPr>
          <t>Manuela Hernandez:</t>
        </r>
        <r>
          <rPr>
            <sz val="9"/>
            <color indexed="81"/>
            <rFont val="Tahoma"/>
            <family val="2"/>
          </rPr>
          <t xml:space="preserve">
Se aprobó prórroga mediante memorando n°3-2025-519 del 14/03/2025.</t>
        </r>
      </text>
    </comment>
    <comment ref="H31" authorId="0" shapeId="0">
      <text>
        <r>
          <rPr>
            <b/>
            <sz val="9"/>
            <color indexed="81"/>
            <rFont val="Tahoma"/>
            <family val="2"/>
          </rPr>
          <t>Manuela Hernandez:</t>
        </r>
        <r>
          <rPr>
            <sz val="9"/>
            <color indexed="81"/>
            <rFont val="Tahoma"/>
            <family val="2"/>
          </rPr>
          <t xml:space="preserve">
Se aprobó ajuste en la redacción de la acción, mediante memorando n°3-2024-1917 del 12/11/2024</t>
        </r>
      </text>
    </comment>
    <comment ref="I31" authorId="0" shapeId="0">
      <text>
        <r>
          <rPr>
            <b/>
            <sz val="9"/>
            <color indexed="81"/>
            <rFont val="Tahoma"/>
            <family val="2"/>
          </rPr>
          <t>Manuela Hernandez:</t>
        </r>
        <r>
          <rPr>
            <sz val="9"/>
            <color indexed="81"/>
            <rFont val="Tahoma"/>
            <family val="2"/>
          </rPr>
          <t xml:space="preserve">
Se aprobó ajuste en la redacción de la unidad de medida, mediante memorando n°3-2024-1917 del 12/11/2024</t>
        </r>
      </text>
    </comment>
    <comment ref="P31" authorId="0" shapeId="0">
      <text>
        <r>
          <rPr>
            <b/>
            <sz val="9"/>
            <color indexed="81"/>
            <rFont val="Tahoma"/>
            <family val="2"/>
          </rPr>
          <t>Manuela Hernandez:</t>
        </r>
        <r>
          <rPr>
            <sz val="9"/>
            <color indexed="81"/>
            <rFont val="Tahoma"/>
            <family val="2"/>
          </rPr>
          <t xml:space="preserve">
Se aprobó prórroga mediante memorando n°3-2024-1917 del 12/11/2024. </t>
        </r>
      </text>
    </comment>
    <comment ref="I32" authorId="0" shapeId="0">
      <text>
        <r>
          <rPr>
            <b/>
            <sz val="9"/>
            <color indexed="81"/>
            <rFont val="Tahoma"/>
            <family val="2"/>
          </rPr>
          <t>Manuela Hernandez:</t>
        </r>
        <r>
          <rPr>
            <sz val="9"/>
            <color indexed="81"/>
            <rFont val="Tahoma"/>
            <family val="2"/>
          </rPr>
          <t xml:space="preserve">
Se aprobó ajuste en la redacción de la unidad de medida, mediante memorando n°3-2024-1917 del 12/11/2024</t>
        </r>
      </text>
    </comment>
    <comment ref="P32" authorId="0" shapeId="0">
      <text>
        <r>
          <rPr>
            <b/>
            <sz val="9"/>
            <color indexed="81"/>
            <rFont val="Tahoma"/>
            <family val="2"/>
          </rPr>
          <t>Manuela Hernandez:</t>
        </r>
        <r>
          <rPr>
            <sz val="9"/>
            <color indexed="81"/>
            <rFont val="Tahoma"/>
            <family val="2"/>
          </rPr>
          <t xml:space="preserve">
Se aprobó prórroga mediante memorando n°3-2025-519 del 14/03/2025.</t>
        </r>
      </text>
    </comment>
  </commentList>
</comments>
</file>

<file path=xl/sharedStrings.xml><?xml version="1.0" encoding="utf-8"?>
<sst xmlns="http://schemas.openxmlformats.org/spreadsheetml/2006/main" count="1048" uniqueCount="370">
  <si>
    <t>SEGUIMIENTO PLANES DE MEJORAMIENTO LOTERÍA DE BOGOTÁ</t>
  </si>
  <si>
    <r>
      <t>CODIGO:</t>
    </r>
    <r>
      <rPr>
        <sz val="8"/>
        <color theme="1"/>
        <rFont val="Arial Narrow"/>
        <family val="2"/>
      </rPr>
      <t xml:space="preserve"> FRO102-561-3</t>
    </r>
  </si>
  <si>
    <r>
      <rPr>
        <b/>
        <sz val="8"/>
        <color rgb="FFFF0000"/>
        <rFont val="Arial Narrow"/>
        <family val="2"/>
      </rPr>
      <t>FECHA: 31</t>
    </r>
    <r>
      <rPr>
        <sz val="8"/>
        <color rgb="FFFF0000"/>
        <rFont val="Arial Narrow"/>
        <family val="2"/>
      </rPr>
      <t>/03/2025</t>
    </r>
  </si>
  <si>
    <t xml:space="preserve">Orientaciones Generales: </t>
  </si>
  <si>
    <t xml:space="preserve">El archivo contiene las siguiente hojas: </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</si>
  <si>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</si>
  <si>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</si>
  <si>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</si>
  <si>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</si>
  <si>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</si>
  <si>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</si>
  <si>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</si>
  <si>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</si>
  <si>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Proceso afectado</t>
  </si>
  <si>
    <t>Nombre del proceso auditado</t>
  </si>
  <si>
    <t>Número único del Hallazgo</t>
  </si>
  <si>
    <t>Numero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</si>
  <si>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</si>
  <si>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</si>
  <si>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</si>
  <si>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</si>
  <si>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dio origen al hallazgo, observación y/o debilidad de auditoría identificado, con el fin de establecer una actividad efectiva, que prevenga la reincidencia del hallazgo.</t>
  </si>
  <si>
    <t>Acción de mejora a implementar</t>
  </si>
  <si>
    <t xml:space="preserve">Indica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</si>
  <si>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</si>
  <si>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</si>
  <si>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</si>
  <si>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</si>
  <si>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</si>
  <si>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</si>
  <si>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</si>
  <si>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</si>
  <si>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</si>
  <si>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</si>
  <si>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</si>
  <si>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</si>
  <si>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</si>
  <si>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</si>
  <si>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</si>
  <si>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</si>
  <si>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</si>
  <si>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</si>
  <si>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</si>
  <si>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 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</si>
  <si>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</si>
  <si>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</si>
  <si>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Alerta</t>
  </si>
  <si>
    <t>Identifica el 
EN TERMINO: La acción de mejora se encuentra 
ALERTA: La acción de mejora no presenta avances significativos durante el periodo de corte de seguimiento. 
OK: La acción de mejora alcanzo el 100% de la meta esperada</t>
  </si>
  <si>
    <t>Análisis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</si>
  <si>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</si>
  <si>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</si>
  <si>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asignado que realizó el seguimiento al plan de mejoramiento. </t>
  </si>
  <si>
    <t>Estado de la acción</t>
  </si>
  <si>
    <r>
      <t xml:space="preserve">Indica el estado de la acción a la fecha de seguimiento. 
</t>
    </r>
    <r>
      <rPr>
        <b/>
        <sz val="11"/>
        <color theme="1"/>
        <rFont val="Arial Narrow"/>
        <family val="2"/>
      </rPr>
      <t>EN EJECUCIÓN:</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próxima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CUMPLIDA</t>
    </r>
    <r>
      <rPr>
        <sz val="11"/>
        <color theme="1"/>
        <rFont val="Arial Narrow"/>
        <family val="2"/>
      </rPr>
      <t xml:space="preserve">: Indica que la acción se cumplió en un 100% en los plazos establecidos.
</t>
    </r>
  </si>
  <si>
    <t>SECCIÓN 4. JUSTIFICACIÓN DE LA EFECTIVIDAD DE LA ACCIÓN / HALLAZGO</t>
  </si>
  <si>
    <t>La verificación de la efectividad, solo aplica para los planes de mejoramiento de auditorías internas y planes derivados de las visitas del Archivo Distrital</t>
  </si>
  <si>
    <t xml:space="preserve">1. ¿El plan de Mejoramiento cumplió con la acción propuesta? </t>
  </si>
  <si>
    <t xml:space="preserve">Análisis adelantado por el auditor que realizó el seguimiento, de conformidad con lo reportado por el proceso responsable; en este se indica si se cumplió o no con la acción de mejora formulada. </t>
  </si>
  <si>
    <t>2. ¿Se ha materializado algún riesgo en relación con las acciones propuestas en el plan de mejora durante su ejecución?</t>
  </si>
  <si>
    <t xml:space="preserve">Análisis a partir de la información remitida por la Oficina Asesora de Planeación frente a las materializaciones de riesgos durante la ejecución de las acciones. </t>
  </si>
  <si>
    <t>3. Calificación de la acción</t>
  </si>
  <si>
    <r>
      <t xml:space="preserve">Indica la calificación de efectiva o infectiva, teniendo en cuenta las siguientes combinaciones:
Si las preguntas 1 y 2, se respondieron con "Si" y "No/No aplica", la acción es </t>
    </r>
    <r>
      <rPr>
        <b/>
        <sz val="11"/>
        <rFont val="Arial Narrow"/>
        <family val="2"/>
      </rPr>
      <t>"EFECTIVA".</t>
    </r>
    <r>
      <rPr>
        <sz val="11"/>
        <rFont val="Arial Narrow"/>
        <family val="2"/>
      </rPr>
      <t xml:space="preserve">
Cualquier otra combinación, la acción es </t>
    </r>
    <r>
      <rPr>
        <b/>
        <sz val="11"/>
        <rFont val="Arial Narrow"/>
        <family val="2"/>
      </rPr>
      <t>"INEFECTIVA</t>
    </r>
    <r>
      <rPr>
        <sz val="11"/>
        <rFont val="Arial Narrow"/>
        <family val="2"/>
      </rPr>
      <t xml:space="preserve">".  
</t>
    </r>
    <r>
      <rPr>
        <b/>
        <sz val="11"/>
        <rFont val="Arial Narrow"/>
        <family val="2"/>
      </rPr>
      <t xml:space="preserve">Nota 1: </t>
    </r>
    <r>
      <rPr>
        <sz val="11"/>
        <rFont val="Arial Narrow"/>
        <family val="2"/>
      </rPr>
      <t xml:space="preserve">si la acción se califica "EFECTIVA" la acción se CIERRA; en caso contrario, NO SE CIERRA. 
</t>
    </r>
    <r>
      <rPr>
        <b/>
        <sz val="11"/>
        <rFont val="Arial Narrow"/>
        <family val="2"/>
      </rPr>
      <t xml:space="preserve">Nota 2: </t>
    </r>
    <r>
      <rPr>
        <sz val="11"/>
        <rFont val="Arial Narrow"/>
        <family val="2"/>
      </rPr>
      <t xml:space="preserve">el "No aplica" hace referencia a las acciones formuladas que sus hallazgos no se relacionan con riesgos identificados en la entidad. 
</t>
    </r>
    <r>
      <rPr>
        <b/>
        <sz val="11"/>
        <rFont val="Arial Narrow"/>
        <family val="2"/>
      </rPr>
      <t>Nota 3:</t>
    </r>
    <r>
      <rPr>
        <sz val="11"/>
        <rFont val="Arial Narrow"/>
        <family val="2"/>
      </rPr>
      <t xml:space="preserve"> en relación con las acciones incumplidas, la efectividad se evaluará posterior al mes calendario fijado para su cumplimiento. </t>
    </r>
  </si>
  <si>
    <t>4. ¿Requiere reformulación de la acción?</t>
  </si>
  <si>
    <t xml:space="preserve">A partir de la calificación de la acción: 
Si la acción es efectiva, NO se debe reformular para mitigar la casusa que origino el hallazgo; en caso, contrario, el proceso responsable deberá realizar reformulación. </t>
  </si>
  <si>
    <t>5. Fuente Origen cierre hallazgo y/u observación</t>
  </si>
  <si>
    <t xml:space="preserve">Indica si el seguimiento fue realizado por la OCI, por el ente de control externo. </t>
  </si>
  <si>
    <t>6. Detalle de la fuente</t>
  </si>
  <si>
    <t xml:space="preserve">Indica el soporte que evidencia el cierre del hallazgo. 
Nombre completo del informe donde se registra el cierre del hallazgo en caso de que la fuente de origen sea externa. 
(Este campo solo aplica para los planes de mejoramiento externos)
</t>
  </si>
  <si>
    <t>Hoja "Resultados seguimiento", la cual refleja el estado de los planes de mejoramiento de la entidad en cada seguimiento trimestral.</t>
  </si>
  <si>
    <t>SECCIÓN 4. JUSTIFICACIÓN DE LA EFECTIVIDAD DE LA ACCIÓN</t>
  </si>
  <si>
    <t>Seguimiento II Trimestre</t>
  </si>
  <si>
    <t>Seguimiento IV Trimestre</t>
  </si>
  <si>
    <t>Causa(s) del hallazgo</t>
  </si>
  <si>
    <t>Tipo de acción Propuesta</t>
  </si>
  <si>
    <t>Fecha de inicio
(DD-MM-AA)</t>
  </si>
  <si>
    <t>Fecha terminación
(DD-MM-AA)</t>
  </si>
  <si>
    <t>Modifcación 
Fecha terminación
(DD-MM-AA)</t>
  </si>
  <si>
    <t>2.Fecha seguimiento</t>
  </si>
  <si>
    <t>2.Detalle del avance de la acción de mejora</t>
  </si>
  <si>
    <t>2.Actividades realizadas  a la fecha</t>
  </si>
  <si>
    <t>2.Resultado del indicador</t>
  </si>
  <si>
    <t>2. 50% avance en ejecución de la meta</t>
  </si>
  <si>
    <t>2.Alerta</t>
  </si>
  <si>
    <t>2.Analisis - Seguimiento OCI4</t>
  </si>
  <si>
    <t>2. Auditor que realizó el seguimiento</t>
  </si>
  <si>
    <t>4.Fecha seguimiento</t>
  </si>
  <si>
    <t>4.Detalle del avance de la acción de mejora</t>
  </si>
  <si>
    <t>4.Actividades realizadas  a la fecha</t>
  </si>
  <si>
    <t>4.Resultado del indicador</t>
  </si>
  <si>
    <t>4. 100% avance en ejecución de la meta</t>
  </si>
  <si>
    <t>4.Alerta</t>
  </si>
  <si>
    <t>4.Analisis - Seguimiento OCI4</t>
  </si>
  <si>
    <t>6. Detalle de la fuente
(Este campo solo aplica para los planes de mejoramiento externos)</t>
  </si>
  <si>
    <t>Origen Externo</t>
  </si>
  <si>
    <t>INFORME VISITA DIRECCIÓN DISTRITAL DE ARCHIVO 2019</t>
  </si>
  <si>
    <t>GESTIÓN DOCUMENTAL</t>
  </si>
  <si>
    <t xml:space="preserve">No se ha intervenido el Fondo Documental Acumulado de acuerdo a las Tablas de valoracion  Documental </t>
  </si>
  <si>
    <t>No se cuenta con el instrumento Archivistico convalidado para proceder a la intervencion del Fondo documental Acumulado.</t>
  </si>
  <si>
    <t>1. Aplicación de los procesos archivísticos (Clasificación, Ordenación y Descripción)
2. Foliación 
3. Conformación de expedientes según series y subseries documentales -TVD
4. Ubicación en la estantería por periodos históricos y según organigrama
5. Aplicación TVD en su disposición final (Transferencias documentales secundarias y eliminación documental de acuerdo con los tiempos de retención)</t>
  </si>
  <si>
    <t>Aplicación de las Tablas de Valoración Documental</t>
  </si>
  <si>
    <t>Correctiva</t>
  </si>
  <si>
    <t>Unidad de Bienes y Servicios</t>
  </si>
  <si>
    <t>La acción se encuentra en espera debido a que actualmente no se cuenta con el profesional de archivo en la Unidad.</t>
  </si>
  <si>
    <t xml:space="preserve">EN TERMINO </t>
  </si>
  <si>
    <r>
      <rPr>
        <sz val="10"/>
        <color rgb="FF000000"/>
        <rFont val="Arial Narrow"/>
      </rPr>
      <t>La acción de mejora se encuentra</t>
    </r>
    <r>
      <rPr>
        <b/>
        <sz val="10"/>
        <color rgb="FF000000"/>
        <rFont val="Arial Narrow"/>
      </rPr>
      <t xml:space="preserve"> en termino;</t>
    </r>
    <r>
      <rPr>
        <sz val="10"/>
        <color rgb="FF000000"/>
        <rFont val="Arial Narrow"/>
      </rPr>
      <t xml:space="preserve"> de conformidad con lo reportado por el proceso no se han adelantado actividades relacionadas con el cumplimiento de la acción.
Lo anterior, debido a que no se cuenta con el profesional de gestión documental. Asó entonces, se recomienda una vez se cuente con este priorizar las actividades para dar cumplimiento dentro del plazo establecido.</t>
    </r>
  </si>
  <si>
    <t xml:space="preserve">Luz Dary Amaya </t>
  </si>
  <si>
    <t>NO</t>
  </si>
  <si>
    <t>Seguimiento OCI</t>
  </si>
  <si>
    <t xml:space="preserve">La entidad no ha realizado transferencias secundarias  a la direccion Distrital de Archivos  de Bogota. </t>
  </si>
  <si>
    <t>No se cuenta con el instrumento Archivistico convalidado para reaizazr transferencias documentales secundarias</t>
  </si>
  <si>
    <t xml:space="preserve">Aplicación de las Tablas de Valoración Documental convalidadas por la Dirección Archivo de Bogotá: 
1. Revisión de las series y subseries documentales de acuerdo con la disposición final, según TVD.
2. Separar los expedientes y elaborar inventario de las series a transfererir.
3. Realizar a descripción documental de acuerdo con la norma ISAD-G sobre descripción archivística.
4. Enviar a la Dirección Distrital de Archivo de Bogotá la documentación a transferir.
Personas: Archivista y tecnologos contratados para realizar as actividades correspondientes.
</t>
  </si>
  <si>
    <t>Tablas de Valoración Documental aplicadas</t>
  </si>
  <si>
    <t>La entidad no ha publicado en la pagina web la informacion de las transferencias secundarias realizadas a la direccion distrital de archivo de bogota, en cumplimiento con el decreto 1515  Articulo 16, compilado en el decreto 1080 de 2015 Articulos 2.8.10.14</t>
  </si>
  <si>
    <t>Aplicación de las Tablas de Valoración Documental convalidadas por la Dirección Archivo de Bogotá:
1. Publicación en la página web de la entidad la información, una vez se hayan realizado las transferencias secundarias al Arhivo de Bogotá.</t>
  </si>
  <si>
    <t>Aplicación de las Tablas de Valoración Documental aplicadas</t>
  </si>
  <si>
    <t>INFORME VISITA DIRECCIÓN DISTRITAL DE ARCHIVO 2020</t>
  </si>
  <si>
    <t xml:space="preserve">1.2 El profesional responsable de la gestión documental en la entidad durante el año 2019, acreditó formación académica profesional de nivel superior en archivística (universitario) de acuerdo con el artículo 7 del Decreto Distrital 514 de 2006. 
El responsable de la gestión documental es la Jefe de Recursos Físícos, quien se apoya en un Contratista profesional en Archivística.
</t>
  </si>
  <si>
    <t xml:space="preserve">El personal de la gestión documental no cuentan con el perfi exigido </t>
  </si>
  <si>
    <t>1. Incorporar en la planta de personal de la Lotería de Bogotá, el archivista para el manejo de los procesos de gestión documental, de acuerdo con la normatividad vigente.
2. Nombrar el profesional con el perfil y competencias descritos en el Manual de Funciones.</t>
  </si>
  <si>
    <t>Resolución de nombramiento profesional en Archivística</t>
  </si>
  <si>
    <t>Dado que la entidad se encuentra en proceso de reforma de la planta de personal, esta acción se mantiene en estado de espera.</t>
  </si>
  <si>
    <t xml:space="preserve">ALERTA </t>
  </si>
  <si>
    <t>INFORME VISITA DIRECCIÓN DISTRITAL DE ARCHIVO 2022</t>
  </si>
  <si>
    <t xml:space="preserve">Implementar los instrumentos archivísticos Banco Terminológico y Modelo de Requisitos para la gestión de los documenros electrónicos </t>
  </si>
  <si>
    <t xml:space="preserve">No se ha implementdo debido a que las tablas convalidadas, no se habían creado expedientes electrónicos </t>
  </si>
  <si>
    <t xml:space="preserve">Contratar el profesional en Conservación  e incluir dentro de las obligaciones del contrato la Implementación del Plan de Conservación Documental </t>
  </si>
  <si>
    <t>Actualización del Banco Terminológico de acuerdo con la actualización de las tablas de Retención Documental y el Modelo de Requisitos de Documentos Electrónicos</t>
  </si>
  <si>
    <t>SECRETARIA GENERAL</t>
  </si>
  <si>
    <t>Formular, aprobar e implementar el esquema de metadatos para la gestión de documentos electrónicos de archivo</t>
  </si>
  <si>
    <t>No se había  formulado, a raíz, de que las Tablas de Retención Documental no se encontraban actualizadas</t>
  </si>
  <si>
    <t>formular el esquema de metadatos para la gestión de documentos electrónicos de archivo</t>
  </si>
  <si>
    <t>Esquema de Metados para la Gestión de Documentos Electrónicos de Archivo</t>
  </si>
  <si>
    <t>Aprobar el esquema de metadatos para la gestión de documentos electrónicos de archivo</t>
  </si>
  <si>
    <t>Acta de aprobación por parte del Comité Institucional de Gestión y Desempeño</t>
  </si>
  <si>
    <t>Implementar el Esquema de Metadatos para la Gestión de Documentos Electrónicos de Archivo</t>
  </si>
  <si>
    <t>Acto Administrativo de adopción e implementación Esquema de Metadatos para la Gestión de Documentos Electrónicos de Archivo</t>
  </si>
  <si>
    <t xml:space="preserve">Aprobar el Sistema Integrado de Conservación </t>
  </si>
  <si>
    <t>No se ha enviado para aprobación, ya que falta el componente del Plan de Preservación Digital</t>
  </si>
  <si>
    <t>Actualización del Plan de Preservación Digital</t>
  </si>
  <si>
    <t>Plan de Preservación Digital</t>
  </si>
  <si>
    <t>Enviar aprobación el documento del Sistema Integrado de Conservación</t>
  </si>
  <si>
    <t xml:space="preserve">Sistema Integrado de Conservación aprobado </t>
  </si>
  <si>
    <t>INFORME VISITA DIRECCIÓN DISTRITAL DE ARCHIVO 2023</t>
  </si>
  <si>
    <t xml:space="preserve">Implementar los programas específicos del Progama de Gestión Documental </t>
  </si>
  <si>
    <t>No se han imlementado los programas especifìcos debido al proceso de actulización de las Tablas de Retención Documental, en razón a que es una de las actividades que dependen, muchas de las actividades de los programas.</t>
  </si>
  <si>
    <r>
      <rPr>
        <sz val="10"/>
        <color rgb="FF000000"/>
        <rFont val="Arial Narrow"/>
        <family val="2"/>
      </rPr>
      <t xml:space="preserve">Implementar los programas específicos que se relacionana a continuación y realizar informes de manera anual:
1. Programa de normalización de formas y formularios electrónicos
2. Programa de documentos vitales o esenciales
3. Programa de gestión de documentos electrónicos
4. Programa de reprografía
5. Programa de documentos especiales
6. Plan Institucional de capacitación
7. Programa de auditoría y contro
</t>
    </r>
    <r>
      <rPr>
        <b/>
        <sz val="10"/>
        <color rgb="FF000000"/>
        <rFont val="Arial Narrow"/>
        <family val="2"/>
      </rPr>
      <t xml:space="preserve">NOTA ACLARATORIA: </t>
    </r>
    <r>
      <rPr>
        <sz val="10"/>
        <color rgb="FF000000"/>
        <rFont val="Arial Narrow"/>
        <family val="2"/>
      </rPr>
      <t>Las fechas propuestas, se dan en razón en primer lugar, porque se tienen formuladas varias acciones de cumplimiento de los planes de mejoramiento de las anteriores vigencias, en segundo lugar la implementación de cada uno de estos programas específicos dependen de la actualización de las TRD.</t>
    </r>
  </si>
  <si>
    <t>7 programas.
7 Informes anuales.</t>
  </si>
  <si>
    <t>Acción de mejora</t>
  </si>
  <si>
    <t>UNIDAD DE RECURSOS FÍSICOS</t>
  </si>
  <si>
    <t>Manuela Hernández J./
Yeison Casas M.</t>
  </si>
  <si>
    <t xml:space="preserve">Levantamiento del Inventario documental de los expedientes que han sido trasladados al depósito del Archivo Central, sin el cumplimiento de los requisitos de una transferencia o sin la aplicación de las Tablas de Retención Documental </t>
  </si>
  <si>
    <t>La causa es porque las dependencias realizaron traslados documentales, y no se les dieron los lineamientos para realizar las transferencias documentales primarias, por lo tanto, se hace necesario aplicar las Tablas de Retención Documental aplicando  los procesos archivísticos</t>
  </si>
  <si>
    <r>
      <rPr>
        <sz val="10"/>
        <color rgb="FF000000"/>
        <rFont val="Arial Narrow"/>
        <family val="2"/>
      </rPr>
      <t xml:space="preserve">1. Elaboración del Inventario Único conforme a las series y subseries documentales de acuerdo con la TRD.
</t>
    </r>
    <r>
      <rPr>
        <b/>
        <sz val="10"/>
        <color rgb="FF000000"/>
        <rFont val="Arial Narrow"/>
        <family val="2"/>
      </rPr>
      <t>NOTA:</t>
    </r>
    <r>
      <rPr>
        <sz val="10"/>
        <color rgb="FF000000"/>
        <rFont val="Arial Narrow"/>
        <family val="2"/>
      </rPr>
      <t xml:space="preserve"> Teniendo en cuenta, el volumen documental para la organización de los expedientes, y de otra parte, no se cuenta con suficiente personal para realizar la labor se estipulan las fechas en un mediano plazo. </t>
    </r>
  </si>
  <si>
    <t>Informe que contenga la descripción de la verificación efectuada a la elaboración del Inventario Único conforme a las series y subseries de las TRD</t>
  </si>
  <si>
    <t>Acción Correctiva</t>
  </si>
  <si>
    <t xml:space="preserve">Implementar los instrumentos archivísticos Banco Terminológico y Modelo de Requisitos para la gestión de los documentos electrónicos </t>
  </si>
  <si>
    <t>No se ha implementado debido a que las tablas convalidadas, no se cuentan con expedientes electrónicos</t>
  </si>
  <si>
    <t xml:space="preserve">1. Incluir dentro del Sistema de Gestión de Documento Electrónico la terminológica del Banco Terminológico
</t>
  </si>
  <si>
    <t xml:space="preserve">Informe de la inclusión de la terminología </t>
  </si>
  <si>
    <t xml:space="preserve">2. Implementar las actividades  del Modelo de Requisitos de Documentos Electrónicos </t>
  </si>
  <si>
    <t>Informe de seguimiento reportando las actividades implementadas</t>
  </si>
  <si>
    <t xml:space="preserve">La acción de mejora se encuentra incumplida; mediante memorando n°3-2025-471 del 07/03/2025 se informó que la acción se cumplió con la implementación del Sistema MOREQ. 
Así mismo, mediante correo electrónico del 13/03/2025 el proceso remitió Matriz de Requisitos SGDEA - Lotería de Bogotá; no obstante, la acción no se pudo cerrar ya que, se entiende que el Sistema de Gestión de Documentos Electrónicos de Archivo (SGDEA) es un instrumento diferente al Modelo de Requisitos de Documentos Electrónicos-MOREQ.
Finalmente, la acción formulada hablaba de la consolidación de un informe de seguimiento que registrará la ejecución de las actividades para la implementación del modelo. 
Dicho resultado fue comunicado por la OCI mediante memorando n°3-2025-519 del 14/03/2025; solicitando que las evidencias que apuntaran al cumplimiento de la acción se remitieran en el marco del seguimiento a planes con corte al I trimestre del 2025 a realizar en el mes de abril. 
Finalmente, en el marco del seguimiento con corte al II trimestre el proceso informó el desconocimiento de los soportes asociados al cumplimiento de acción; y, por ende, el profesional de gestión documental próximo a ser contratado para apoyar la unidad debe revisar si se cuentan con los soportes correspondientes para el cumplimiento de la acción. </t>
  </si>
  <si>
    <t>Realizar el levantamiento de los inventarios documentales de la producción documental anterior a 2008 y que se encuentra en las oficinas productoras.</t>
  </si>
  <si>
    <t>A raíz de los seguimientos trimestrales que implementó Gestión Documental desde la vigencia 2022, se evidenció que las dependencias contaban con documentación anterior al 2008</t>
  </si>
  <si>
    <t>Trasladar los expedientes que se encuentren pendientes en las dependencias anteriores al 2008, al Archivo Central a través del Inventario Único Documental.</t>
  </si>
  <si>
    <t>Inventario Único Documental Secretaria General
Inventario  Único Documental Unidad de Talento Humano
 Inventario  Único Documental Unidad de Financiera y Contable.</t>
  </si>
  <si>
    <t>Elaborar y ejecutar el Plan de Transferencias Secundarias</t>
  </si>
  <si>
    <t>No se había elaborado en razón a que la entidad aún no cuenta con Tablas de Valoración Documental, hasta tanto no sean convalidadas y la documentación no cumpla su tiempo de retención en el Archivo Central,  no se podrá dar cumplimento al Plan de transferencias Secundarias</t>
  </si>
  <si>
    <t>Elaborar e implementar el Plan de transferencias secundarias e implementarlo, una vez sean convalidadas las Tablas de Valoración Documental, le cual debe ser aprobado por el Comité Institucional de Gestión y Desempeño.</t>
  </si>
  <si>
    <t xml:space="preserve">Plan de transferencias documentales secundarias </t>
  </si>
  <si>
    <t>Implementar el Plan de Conservación Documental y la herramienta de seguimiento a los programas de conservación documental</t>
  </si>
  <si>
    <t>No se había contratado el profesional, en razón a que se deben contar con unos equipos de medición de temperatura y humedad relativa como parte de la implementación del Sistema Integrado de Conservación</t>
  </si>
  <si>
    <t xml:space="preserve">Contrato de prestación de servicios </t>
  </si>
  <si>
    <t xml:space="preserve">Se tiene contemplado para este semestre del año 2025 la contratacion del profesional. </t>
  </si>
  <si>
    <t>Actualización del Banco Terminológico</t>
  </si>
  <si>
    <t>Los términos relacionados en el documento actual del Banco Terminológico no cuentan con una descripción, valoración disposición final, ni tipologías documentales asociadas, esto en razón a que se encuentra en actualización las Tablas de Retención Documental</t>
  </si>
  <si>
    <t>Actualizar el Banco Terminológico de acuerdo con la actualización de las Tablas de Retención Documental, una vez estén convalidadas</t>
  </si>
  <si>
    <t>Banco terminológico actualizado</t>
  </si>
  <si>
    <t>Definir políticas, lineamientos técnicos, jurídicos y funcionales y los procedimientos para la gestión y tratamiento de los documentos electrónicos de archivo acordes las necesidades de la Entidad.</t>
  </si>
  <si>
    <r>
      <t xml:space="preserve">La entidad se encuentra en el proceso de actualización de las Tablas de Retención Documental , en donde se definen los documentos electrónicos.
</t>
    </r>
    <r>
      <rPr>
        <b/>
        <sz val="10"/>
        <rFont val="Arial Narrow"/>
        <family val="2"/>
      </rPr>
      <t>NOTA</t>
    </r>
    <r>
      <rPr>
        <sz val="10"/>
        <rFont val="Arial Narrow"/>
        <family val="2"/>
      </rPr>
      <t>: Las fechas propuestas, se dan a mediano plazo, teniendo en cuenta que para la vigencia 2022 se encuentran muchas actividades para dar cumplimiento</t>
    </r>
  </si>
  <si>
    <t>1. Elaborar documento sobre las políticas para los documentos electrónicos de archivo</t>
  </si>
  <si>
    <t>Documento sobre Políticas de los  Documento Electrónicos</t>
  </si>
  <si>
    <t>Manuela Hernández J.</t>
  </si>
  <si>
    <t>2. Aprobar ante el Comité Institucional de Gestión y Desempeño el documento sobre las políticas para los documentos electrónicos de archivo</t>
  </si>
  <si>
    <t>Acta de aprobación del Comité Institucional de Gestión y Desempeño</t>
  </si>
  <si>
    <t>3. Implementar  el documento sobre las políticas para los documentos electrónicos de archivo</t>
  </si>
  <si>
    <t>Actas de reunión con la Jefe de la Unidad de Recursos Físicos sobre el avance de la implementación</t>
  </si>
  <si>
    <t>Implementar el proceso de aprovisionamiento (adquirió, desarrollo y/o  mejoramiento) del SGDEA, acorde a los requerimientos y necesidades a nivel de documento electrónico de archivo de la entidad.</t>
  </si>
  <si>
    <t>Falta de incluir en el contrato del profesional en sistemas que se encarga del Sistema Integrado de Archivos-SIGA,  en el cual se encarga de los desarrollos, que se incluya el proceso de implementación de aprovisionamiento del SGDEA.</t>
  </si>
  <si>
    <t>1. Implementar los desarrollos y mejoras acorde con el contrato de prestación de servicios, el cual esta vigente.</t>
  </si>
  <si>
    <t>Proceso de aprovisionamiento implementado</t>
  </si>
  <si>
    <t>Esta actividad se encuentra contemplada para desarrollarse en el transcurso del presente semestre.</t>
  </si>
  <si>
    <t>Falta de implementación del Plan de Preservación Digital a Largo Plazo, que incluya principios, políticas, estrategias y acciones específicas para preservar a largo plazo los documentos que se generen en formatos electrónicos o que ese conviertan a este a partir del material analógico existente.</t>
  </si>
  <si>
    <t>1. Actualización del Plan de Preservación Digital a Largo Plazo</t>
  </si>
  <si>
    <t>1. Actualizar el Plan de Preservación Digital a largo Plazo actualizado</t>
  </si>
  <si>
    <t>Plan de Preservación Digital a Largo Plazo</t>
  </si>
  <si>
    <t>2. Aprobar por parte del Comité Institucional de Gestión y Desempeño el Plan de Preservación a Largo Plazo</t>
  </si>
  <si>
    <t>2. Acta de aprobación del . Plan de Preservación Digital a largo Plazo por parte del Comité Institucional de Gestión y Desempeño</t>
  </si>
  <si>
    <t>3. Seguimiento y control al plan de preservación Digital a largo plazo.</t>
  </si>
  <si>
    <t>Informe que contenga el seguimiento anual al plan de preservación digital a largo plazo.</t>
  </si>
  <si>
    <t xml:space="preserve">Seguimiento </t>
  </si>
  <si>
    <t>Falta de estrategias para la difusión de la historia laboral</t>
  </si>
  <si>
    <r>
      <t xml:space="preserve">Diseñar la estrategia de difusión de historia </t>
    </r>
    <r>
      <rPr>
        <sz val="10"/>
        <color rgb="FFFF0000"/>
        <rFont val="Arial Narrow"/>
        <family val="2"/>
      </rPr>
      <t>institucional</t>
    </r>
  </si>
  <si>
    <r>
      <t>Documento aprobado por la instancia correspondiente al interior de la Lotería de Bogotá,  que contenga la estrategia de difusión de la historia</t>
    </r>
    <r>
      <rPr>
        <sz val="10"/>
        <color rgb="FFFF0000"/>
        <rFont val="Arial Narrow"/>
        <family val="2"/>
      </rPr>
      <t xml:space="preserve"> institucional</t>
    </r>
  </si>
  <si>
    <t>Estrategia</t>
  </si>
  <si>
    <t>Dar cumplimiento con la estrategia implementada</t>
  </si>
  <si>
    <t>Realizar un informe que contenga el seguimiento anual a la estrategia de difusión de historia laboral</t>
  </si>
  <si>
    <t>Seguimiento a la estrategia</t>
  </si>
  <si>
    <t>Ausencia de medidas, en materia de  adopción, implementación,  aplicación,  preservación, protección, y acceso en cada uno de los procesos que rigen la gestión documental relativos a los derechos humanos, de acuerdo con la normativa vigente.</t>
  </si>
  <si>
    <t>Identificar y determinar si es necesario incluir en el fondo documental documentos de archivo que registren información relacionada con alguna de las violaciones a los Derechos Humanos y si existen  e documentos producidos en ejercicio de sus funciones, relacionados con Derechos Humanos y DIH y ajustar las TRD Y TVD, incluirlos en los inventarios documentales.</t>
  </si>
  <si>
    <r>
      <rPr>
        <sz val="10"/>
        <color rgb="FFFF0000"/>
        <rFont val="Arial Narrow"/>
        <family val="2"/>
      </rPr>
      <t>Implementar</t>
    </r>
    <r>
      <rPr>
        <sz val="10"/>
        <color rgb="FF000000"/>
        <rFont val="Arial Narrow"/>
        <family val="2"/>
      </rPr>
      <t xml:space="preserve"> un protocolo para la gestión documental de los archivos relativos a la violación de los derechos humanos, en donde se definan claramente los lineamientos para el manejo de dichos expedientes al interior de la entidad.</t>
    </r>
  </si>
  <si>
    <t>Protocolo implementado</t>
  </si>
  <si>
    <t>En el mes de mayo, el Comité Institucional aprobó el protocolo de Derechos Humanos y DIH. En cumplimiento de lo anterior, durante el mes de  junio se remitió a la entidad el correo de socialización e implementación.</t>
  </si>
  <si>
    <r>
      <rPr>
        <sz val="10"/>
        <color rgb="FF000000"/>
        <rFont val="Arial Narrow"/>
      </rPr>
      <t xml:space="preserve">La acción de mejora se encuentra cumplida; mediante correo electrónico del 04/06/2025 el proceso remitió los siguientes soportes:
-. PROTOCOLO PARA LA GESTIÓN DOCUMENTAL DE ARCHIVOS RELACIONADOS CON VIOLACIONES DE LOS DERECHOS HUMANOS Y DERECHO INTERNACIONAL HUMANITARIO (DIH) de la entidad versión n°1 de mayo del 2025; el cual fue aprobado en CIGD del 30/05/2025. 
-. Correo electrónico del 30/05/2025 con el cual el proceso soliticitó a la OAP la codificación del prótocolo y la publicación en la página web de la entidad. 
-. Correo electrónico del 03/06/2025 con el cual el proceso socializó el protocolo al interior de la entidad. 
Adicional, se remitió correo del 19/06/2025 con el cual se socilizó al interior de la entidad el inicio de la implementación del protocolo
</t>
    </r>
    <r>
      <rPr>
        <b/>
        <sz val="10"/>
        <color rgb="FF000000"/>
        <rFont val="Arial Narrow"/>
      </rPr>
      <t xml:space="preserve">
Asó entonces, posterior se evaluará por el profesional asignado que se esté implementando correctamente de conformidad con la periodicidad establecida en el protocolo (anualmente)</t>
    </r>
  </si>
  <si>
    <t>Socializar el protocolo para la gestión documental de los archivos relativos a la violación de los derechos humanos, a todos los servidores de la entidad.</t>
  </si>
  <si>
    <t>Protocolo socializado</t>
  </si>
  <si>
    <t xml:space="preserve">La acción de mejora se cierra; revisado el SahrePoint de planes de mejoramiento el 9/07/2025 se identificó correo electrónico del 03/06/2025 con el cual el proceso socializó el protocolo al interior de la entidad; con el fin de iniciar con su implementación. 
Adicional, se remitió correo del 19/06/2025 con el cual se socilizó al interior de la entidad el inicio de la implementación del protocolo
</t>
  </si>
  <si>
    <t>Criterios efectividad</t>
  </si>
  <si>
    <t>2. ¿Se ha materializado algún riesgo en relación con las acciones propuestas en el Plan de Mejora?</t>
  </si>
  <si>
    <t>SI</t>
  </si>
  <si>
    <t>TABLA RESUMEN ESTADO PLANES DE MEJORAMIENTO</t>
  </si>
  <si>
    <t>ÁREA AFECTADA</t>
  </si>
  <si>
    <t>ORIGEN</t>
  </si>
  <si>
    <t>N° OBSERVACIONES</t>
  </si>
  <si>
    <t>N° OBSERVACIONES CERRADAS</t>
  </si>
  <si>
    <t>N° ACCIONES</t>
  </si>
  <si>
    <t>ACCIONES CERRADAS IV TRIMESTRE 2024</t>
  </si>
  <si>
    <t>ACCIONES INCUMPLIDAS</t>
  </si>
  <si>
    <t xml:space="preserve"> EN EJECUCIÓN</t>
  </si>
  <si>
    <t>UNIDAD DE BIENES Y SERVICIOS</t>
  </si>
  <si>
    <t>TOTAL</t>
  </si>
  <si>
    <t>ESTABLECIMIENTO ACCIONES DE MEJORA</t>
  </si>
  <si>
    <t>PRIMER SEGUIMIENTO  DE 2022</t>
  </si>
  <si>
    <t xml:space="preserve"> SEGUNDO SEGUIMIENTO DE 2022</t>
  </si>
  <si>
    <t xml:space="preserve"> TERCER SEGUIMIENTO DE 2022</t>
  </si>
  <si>
    <t xml:space="preserve"> CUARTO SEGUIMIENTO DE 2022</t>
  </si>
  <si>
    <t>CIERRES ACCION / HALLAZGO</t>
  </si>
  <si>
    <t>fecha de solicitud</t>
  </si>
  <si>
    <t>Fecha del hallazgo</t>
  </si>
  <si>
    <t>Código o capítulo</t>
  </si>
  <si>
    <t>ACCIÓN</t>
  </si>
  <si>
    <t>Área responsable de ejecución</t>
  </si>
  <si>
    <t>Líder área responsable de ejecución</t>
  </si>
  <si>
    <t>Fórmula del indicador</t>
  </si>
  <si>
    <t>Fecha de inicio</t>
  </si>
  <si>
    <t>Fecha terminación</t>
  </si>
  <si>
    <t>2. Fecha seguimiento</t>
  </si>
  <si>
    <t>2.Evidencias o soportes ejecución acción de mejora</t>
  </si>
  <si>
    <t>2. 25% avance en ejecución de la meta</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</si>
  <si>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</si>
  <si>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</si>
  <si>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</si>
  <si>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</si>
  <si>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</si>
  <si>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</si>
  <si>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</si>
  <si>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</si>
  <si>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</si>
  <si>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4.Evidencias o soportes ejecución acción de mejora</t>
  </si>
  <si>
    <t>4. 75% avance en ejecución de la meta</t>
  </si>
  <si>
    <t>4.Auditor que realizó el seguimiento</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</si>
  <si>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</si>
  <si>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</si>
  <si>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</si>
  <si>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</si>
  <si>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</si>
  <si>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</si>
  <si>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</si>
  <si>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</si>
  <si>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</si>
  <si>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</si>
  <si>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</si>
  <si>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</si>
  <si>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</si>
  <si>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</si>
  <si>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</si>
  <si>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</si>
  <si>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</si>
  <si>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</si>
  <si>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</si>
  <si>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</si>
  <si>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</si>
  <si>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</si>
  <si>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</si>
  <si>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</si>
  <si>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</si>
  <si>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</si>
  <si>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</si>
  <si>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</si>
  <si>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</si>
  <si>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</si>
  <si>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</si>
  <si>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</si>
  <si>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</si>
  <si>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</si>
  <si>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</si>
  <si>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</si>
  <si>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</si>
  <si>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</si>
  <si>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</si>
  <si>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</si>
  <si>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</si>
  <si>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</si>
  <si>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</si>
  <si>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</si>
  <si>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</si>
  <si>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</si>
  <si>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</si>
  <si>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</si>
  <si>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</si>
  <si>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</si>
  <si>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</si>
  <si>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</si>
  <si>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</si>
  <si>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</si>
  <si>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</si>
  <si>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</si>
  <si>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</si>
  <si>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</si>
  <si>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</si>
  <si>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</si>
  <si>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</si>
  <si>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</si>
  <si>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</si>
  <si>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</si>
  <si>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</si>
  <si>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</si>
  <si>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</si>
  <si>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</si>
  <si>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</si>
  <si>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</si>
  <si>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</si>
  <si>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</si>
  <si>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</si>
  <si>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</si>
  <si>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</si>
  <si>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</si>
  <si>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</si>
  <si>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3.Detalle del avance de la acción de mejora</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</si>
  <si>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</si>
  <si>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</si>
  <si>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</si>
  <si>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</si>
  <si>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</si>
  <si>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</si>
  <si>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</si>
  <si>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</si>
  <si>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</si>
  <si>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</si>
  <si>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</si>
  <si>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</si>
  <si>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</si>
  <si>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</si>
  <si>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</si>
  <si>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</si>
  <si>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</si>
  <si>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</si>
  <si>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</si>
  <si>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</si>
  <si>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</si>
  <si>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</si>
  <si>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</si>
  <si>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</si>
  <si>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</si>
  <si>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</si>
  <si>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</si>
  <si>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</si>
  <si>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ABIERTO</t>
  </si>
  <si>
    <t>ACCIONES CERRADAS I TRIMESTRE 2025</t>
  </si>
  <si>
    <t>ACCIONES CERRADAS II TRIMESTRE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</si>
</sst>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dd/mm/yyyy;@"/>
  </numFmts>
  <fonts count="58"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b/>
      <sz val="8"/>
      <color theme="1"/>
      <name val="Arial Narrow"/>
      <family val="2"/>
    </font>
    <font>
      <sz val="8"/>
      <color theme="1"/>
      <name val="Arial Narrow"/>
      <family val="2"/>
    </font>
    <font>
      <b/>
      <sz val="11"/>
      <color rgb="FFFF0000"/>
      <name val="Arial Narrow"/>
      <family val="2"/>
    </font>
    <font>
      <b/>
      <sz val="11"/>
      <name val="Arial Narrow"/>
      <family val="2"/>
    </font>
    <font>
      <sz val="11"/>
      <name val="Arial Narrow"/>
      <family val="2"/>
    </font>
    <font>
      <b/>
      <sz val="10"/>
      <name val="Arial Narrow"/>
      <family val="2"/>
    </font>
    <font>
      <sz val="10"/>
      <name val="Arial Narrow"/>
      <family val="2"/>
    </font>
    <font>
      <sz val="10"/>
      <color rgb="FFFF0000"/>
      <name val="Arial Narrow"/>
      <family val="2"/>
    </font>
    <font>
      <sz val="10"/>
      <color rgb="FF000000"/>
      <name val="Arial Narrow"/>
      <family val="2"/>
    </font>
    <font>
      <b/>
      <sz val="10"/>
      <color rgb="FF000000"/>
      <name val="Arial Narrow"/>
      <family val="2"/>
    </font>
    <font>
      <b/>
      <sz val="9"/>
      <color indexed="81"/>
      <name val="Tahoma"/>
      <family val="2"/>
    </font>
    <font>
      <sz val="9"/>
      <color indexed="81"/>
      <name val="Tahoma"/>
      <family val="2"/>
    </font>
    <font>
      <b/>
      <sz val="10"/>
      <color theme="1"/>
      <name val="Arial"/>
      <family val="2"/>
    </font>
    <font>
      <sz val="10"/>
      <color theme="1"/>
      <name val="Arial"/>
      <family val="2"/>
    </font>
    <font>
      <b/>
      <sz val="9"/>
      <color theme="0"/>
      <name val="Arial"/>
      <family val="2"/>
    </font>
    <font>
      <b/>
      <sz val="11"/>
      <color theme="0"/>
      <name val="Arial"/>
      <family val="2"/>
    </font>
    <font>
      <sz val="11"/>
      <color theme="0"/>
      <name val="Arial"/>
      <family val="2"/>
    </font>
    <font>
      <sz val="11"/>
      <color theme="1"/>
      <name val="Arial"/>
      <family val="2"/>
    </font>
    <font>
      <b/>
      <sz val="8"/>
      <color rgb="FFFF0000"/>
      <name val="Arial Narrow"/>
      <family val="2"/>
    </font>
    <font>
      <sz val="8"/>
      <color rgb="FFFF0000"/>
      <name val="Arial Narrow"/>
      <family val="2"/>
    </font>
    <font>
      <sz val="10"/>
      <color rgb="FF000000"/>
      <name val="Arial Narrow"/>
    </font>
    <font>
      <b/>
      <sz val="10"/>
      <color rgb="FF000000"/>
      <name val="Arial Narrow"/>
    </font>
  </fonts>
  <fills count="25">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FFFFFF"/>
        <bgColor indexed="64"/>
      </patternFill>
    </fill>
    <fill>
      <patternFill patternType="solid">
        <fgColor theme="4"/>
        <bgColor indexed="64"/>
      </patternFill>
    </fill>
    <fill>
      <patternFill patternType="solid">
        <fgColor theme="9" tint="0.39997558519241921"/>
        <bgColor indexed="64"/>
      </patternFill>
    </fill>
    <fill>
      <patternFill patternType="solid">
        <fgColor rgb="FF5B9BD5"/>
        <bgColor indexed="64"/>
      </patternFill>
    </fill>
    <fill>
      <patternFill patternType="solid">
        <fgColor rgb="FF548235"/>
        <bgColor indexed="64"/>
      </patternFill>
    </fill>
    <fill>
      <patternFill patternType="solid">
        <fgColor rgb="FFEAEFF7"/>
        <bgColor indexed="64"/>
      </patternFill>
    </fill>
    <fill>
      <patternFill patternType="solid">
        <fgColor theme="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diagonal/>
    </border>
    <border>
      <left style="medium">
        <color rgb="FFFFFFFF"/>
      </left>
      <right style="medium">
        <color rgb="FFFFFFFF"/>
      </right>
      <top style="medium">
        <color rgb="FFFFFFFF"/>
      </top>
      <bottom/>
      <diagonal/>
    </border>
    <border>
      <left style="thin">
        <color indexed="64"/>
      </left>
      <right/>
      <top style="thin">
        <color indexed="64"/>
      </top>
      <bottom/>
      <diagonal/>
    </border>
    <border>
      <left/>
      <right style="medium">
        <color rgb="FFFFFFFF"/>
      </right>
      <top style="medium">
        <color rgb="FFFFFFFF"/>
      </top>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s>
  <cellStyleXfs count="11">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cellStyleXfs>
  <cellXfs count="332">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2" borderId="1" xfId="0" applyFont="1" applyFill="1" applyBorder="1" applyAlignment="1" applyProtection="1">
      <alignment horizontal="center" vertical="center" wrapText="1"/>
      <protection locked="0"/>
    </xf>
    <xf numFmtId="0" fontId="28" fillId="3" borderId="1" xfId="0" applyFont="1" applyFill="1" applyBorder="1" applyAlignment="1" applyProtection="1">
      <alignment horizontal="center" vertical="center" wrapText="1"/>
      <protection locked="0"/>
    </xf>
    <xf numFmtId="0" fontId="28" fillId="17"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29" fillId="0" borderId="1" xfId="0" applyFont="1" applyBorder="1"/>
    <xf numFmtId="0" fontId="30" fillId="0" borderId="8" xfId="0" applyFont="1" applyBorder="1"/>
    <xf numFmtId="0" fontId="30" fillId="0" borderId="14" xfId="0" applyFont="1" applyBorder="1"/>
    <xf numFmtId="0" fontId="30" fillId="0" borderId="7" xfId="0" applyFont="1" applyBorder="1"/>
    <xf numFmtId="0" fontId="30" fillId="0" borderId="9" xfId="0" applyFont="1" applyBorder="1"/>
    <xf numFmtId="0" fontId="30" fillId="0" borderId="15"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4"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5" fillId="0" borderId="0" xfId="0" applyFont="1"/>
    <xf numFmtId="0" fontId="31" fillId="0" borderId="18" xfId="0" applyFont="1" applyBorder="1" applyAlignment="1">
      <alignment vertical="center"/>
    </xf>
    <xf numFmtId="0" fontId="31" fillId="0" borderId="19" xfId="0" applyFont="1" applyBorder="1" applyAlignment="1">
      <alignment vertical="center"/>
    </xf>
    <xf numFmtId="0" fontId="36" fillId="0" borderId="17" xfId="0" applyFont="1" applyBorder="1" applyAlignment="1">
      <alignment horizontal="center" vertical="center"/>
    </xf>
    <xf numFmtId="14" fontId="15" fillId="0" borderId="1" xfId="0" applyNumberFormat="1" applyFont="1" applyBorder="1" applyAlignment="1">
      <alignment horizontal="center" vertical="center" wrapText="1"/>
    </xf>
    <xf numFmtId="0" fontId="38" fillId="0" borderId="0" xfId="0" applyFont="1" applyAlignment="1">
      <alignment horizontal="center"/>
    </xf>
    <xf numFmtId="0" fontId="34" fillId="0" borderId="0" xfId="0" applyFont="1" applyAlignment="1">
      <alignment horizontal="center"/>
    </xf>
    <xf numFmtId="0" fontId="34" fillId="0" borderId="0" xfId="0" applyFont="1" applyAlignment="1">
      <alignment horizontal="center" vertical="center"/>
    </xf>
    <xf numFmtId="9" fontId="34" fillId="0" borderId="0" xfId="1" applyFont="1" applyFill="1"/>
    <xf numFmtId="0" fontId="34" fillId="0" borderId="12" xfId="0" applyFont="1" applyBorder="1" applyAlignment="1">
      <alignment horizontal="left" vertical="center" wrapText="1"/>
    </xf>
    <xf numFmtId="0" fontId="34" fillId="0" borderId="1" xfId="0" applyFont="1" applyBorder="1" applyAlignment="1" applyProtection="1">
      <alignment horizontal="justify" vertical="center" wrapText="1"/>
      <protection locked="0"/>
    </xf>
    <xf numFmtId="0" fontId="39" fillId="0" borderId="1" xfId="0" applyFont="1" applyBorder="1" applyAlignment="1" applyProtection="1">
      <alignment horizontal="justify" vertical="center" wrapText="1"/>
      <protection locked="0"/>
    </xf>
    <xf numFmtId="0" fontId="40" fillId="0" borderId="1" xfId="0" applyFont="1" applyBorder="1" applyAlignment="1" applyProtection="1">
      <alignment horizontal="justify" vertical="center" wrapText="1"/>
      <protection locked="0"/>
    </xf>
    <xf numFmtId="0" fontId="39" fillId="0" borderId="1" xfId="0" applyFont="1" applyBorder="1" applyAlignment="1" applyProtection="1">
      <alignment vertical="center" wrapText="1"/>
      <protection locked="0"/>
    </xf>
    <xf numFmtId="0" fontId="40" fillId="0" borderId="1" xfId="0" applyFont="1" applyBorder="1" applyAlignment="1" applyProtection="1">
      <alignment horizontal="justify" vertical="top" wrapText="1"/>
      <protection locked="0"/>
    </xf>
    <xf numFmtId="0" fontId="41" fillId="17" borderId="2" xfId="0" applyFont="1" applyFill="1" applyBorder="1" applyAlignment="1" applyProtection="1">
      <alignment horizontal="center" vertical="center" wrapText="1"/>
      <protection locked="0"/>
    </xf>
    <xf numFmtId="0" fontId="41" fillId="17" borderId="1" xfId="0" applyFont="1" applyFill="1" applyBorder="1" applyAlignment="1" applyProtection="1">
      <alignment horizontal="center" vertical="center" wrapText="1"/>
      <protection locked="0"/>
    </xf>
    <xf numFmtId="0" fontId="42" fillId="0" borderId="1" xfId="0" applyFont="1" applyBorder="1" applyAlignment="1" applyProtection="1">
      <alignment horizontal="center" vertical="center" wrapText="1"/>
      <protection locked="0"/>
    </xf>
    <xf numFmtId="0" fontId="42" fillId="0" borderId="1" xfId="4" applyFont="1" applyFill="1" applyBorder="1" applyAlignment="1" applyProtection="1">
      <alignment horizontal="center" vertical="center" wrapText="1"/>
    </xf>
    <xf numFmtId="0" fontId="42" fillId="0" borderId="1" xfId="0" applyFont="1" applyBorder="1" applyAlignment="1">
      <alignment horizontal="justify" vertical="top"/>
    </xf>
    <xf numFmtId="0" fontId="29" fillId="0" borderId="1" xfId="0" applyFont="1" applyBorder="1" applyAlignment="1" applyProtection="1">
      <alignment horizontal="center" vertical="center" wrapText="1"/>
      <protection locked="0"/>
    </xf>
    <xf numFmtId="9" fontId="29" fillId="14" borderId="1" xfId="1" applyFont="1" applyFill="1" applyBorder="1" applyAlignment="1" applyProtection="1">
      <alignment horizontal="center" vertical="center"/>
      <protection locked="0"/>
    </xf>
    <xf numFmtId="165" fontId="42" fillId="0" borderId="1" xfId="2" applyNumberFormat="1" applyFont="1" applyBorder="1" applyAlignment="1" applyProtection="1">
      <alignment horizontal="center" vertical="center"/>
      <protection locked="0"/>
    </xf>
    <xf numFmtId="165" fontId="43" fillId="14" borderId="1" xfId="2" applyNumberFormat="1" applyFont="1" applyFill="1" applyBorder="1" applyAlignment="1" applyProtection="1">
      <alignment horizontal="center" vertical="center"/>
      <protection locked="0"/>
    </xf>
    <xf numFmtId="0" fontId="42" fillId="18" borderId="1" xfId="0" applyFont="1" applyFill="1" applyBorder="1" applyAlignment="1">
      <alignment horizontal="justify" vertical="top" wrapText="1"/>
    </xf>
    <xf numFmtId="0" fontId="42" fillId="0" borderId="1" xfId="0" applyFont="1" applyBorder="1" applyAlignment="1">
      <alignment horizontal="center" vertical="center" wrapText="1"/>
    </xf>
    <xf numFmtId="0" fontId="42" fillId="0" borderId="1" xfId="0" applyFont="1" applyBorder="1" applyAlignment="1">
      <alignment vertical="top" wrapText="1"/>
    </xf>
    <xf numFmtId="0" fontId="42" fillId="0" borderId="1" xfId="2" applyFont="1" applyBorder="1" applyAlignment="1" applyProtection="1">
      <alignment horizontal="center" vertical="center"/>
      <protection locked="0"/>
    </xf>
    <xf numFmtId="0" fontId="43" fillId="0" borderId="1" xfId="2" applyFont="1" applyBorder="1" applyAlignment="1" applyProtection="1">
      <alignment horizontal="center" vertical="center"/>
      <protection locked="0"/>
    </xf>
    <xf numFmtId="0" fontId="42" fillId="16" borderId="1" xfId="0" applyFont="1" applyFill="1" applyBorder="1" applyAlignment="1">
      <alignment horizontal="justify" vertical="top" wrapText="1"/>
    </xf>
    <xf numFmtId="0" fontId="41" fillId="0" borderId="2" xfId="0" applyFont="1" applyBorder="1" applyAlignment="1" applyProtection="1">
      <alignment horizontal="center" vertical="center" wrapText="1"/>
      <protection locked="0"/>
    </xf>
    <xf numFmtId="0" fontId="42" fillId="0" borderId="1" xfId="0" applyFont="1" applyBorder="1" applyAlignment="1" applyProtection="1">
      <alignment horizontal="left" vertical="center" wrapText="1"/>
      <protection locked="0"/>
    </xf>
    <xf numFmtId="0" fontId="43" fillId="0" borderId="1" xfId="0" applyFont="1" applyBorder="1" applyAlignment="1" applyProtection="1">
      <alignment horizontal="left" vertical="center" wrapText="1"/>
      <protection locked="0"/>
    </xf>
    <xf numFmtId="0" fontId="42" fillId="0" borderId="2" xfId="0" applyFont="1" applyBorder="1" applyAlignment="1">
      <alignment vertical="top" wrapText="1"/>
    </xf>
    <xf numFmtId="0" fontId="42" fillId="0" borderId="1" xfId="0" applyFont="1" applyBorder="1" applyAlignment="1">
      <alignment horizontal="justify" vertical="top" wrapText="1"/>
    </xf>
    <xf numFmtId="14" fontId="42" fillId="0" borderId="1" xfId="2" applyNumberFormat="1" applyFont="1" applyBorder="1" applyAlignment="1" applyProtection="1">
      <alignment horizontal="center" vertical="center"/>
      <protection locked="0"/>
    </xf>
    <xf numFmtId="0" fontId="42" fillId="0" borderId="2" xfId="0" applyFont="1" applyBorder="1" applyAlignment="1" applyProtection="1">
      <alignment vertical="center" wrapText="1"/>
      <protection locked="0"/>
    </xf>
    <xf numFmtId="0" fontId="42" fillId="0" borderId="1" xfId="0" applyFont="1" applyBorder="1" applyAlignment="1" applyProtection="1">
      <alignment horizontal="left" vertical="top" wrapText="1"/>
      <protection locked="0"/>
    </xf>
    <xf numFmtId="0" fontId="42" fillId="0" borderId="1" xfId="2" applyFont="1" applyBorder="1" applyAlignment="1" applyProtection="1">
      <alignment horizontal="justify" vertical="top" wrapText="1"/>
      <protection locked="0"/>
    </xf>
    <xf numFmtId="0" fontId="42" fillId="0" borderId="2" xfId="2" applyFont="1" applyBorder="1" applyAlignment="1" applyProtection="1">
      <alignment vertical="center" wrapText="1"/>
      <protection locked="0"/>
    </xf>
    <xf numFmtId="0" fontId="29" fillId="16" borderId="1" xfId="0" applyFont="1" applyFill="1" applyBorder="1" applyAlignment="1" applyProtection="1">
      <alignment horizontal="center" vertical="center"/>
      <protection locked="0"/>
    </xf>
    <xf numFmtId="0" fontId="41" fillId="0" borderId="1" xfId="0" applyFont="1" applyBorder="1" applyAlignment="1">
      <alignment horizontal="center" vertical="center" wrapText="1"/>
    </xf>
    <xf numFmtId="0" fontId="42" fillId="0" borderId="1" xfId="0" applyFont="1" applyBorder="1" applyAlignment="1">
      <alignment vertical="center" wrapText="1"/>
    </xf>
    <xf numFmtId="0" fontId="42" fillId="0" borderId="1" xfId="0" applyFont="1" applyBorder="1" applyAlignment="1">
      <alignment horizontal="left" vertical="top" wrapText="1"/>
    </xf>
    <xf numFmtId="0" fontId="42" fillId="0" borderId="1" xfId="0" applyFont="1" applyBorder="1" applyAlignment="1">
      <alignment horizontal="left" vertical="center" wrapText="1"/>
    </xf>
    <xf numFmtId="0" fontId="20" fillId="19" borderId="21" xfId="0" applyFont="1" applyFill="1" applyBorder="1" applyAlignment="1">
      <alignment horizontal="center" vertical="center" wrapText="1" readingOrder="1"/>
    </xf>
    <xf numFmtId="0" fontId="20" fillId="19" borderId="22" xfId="0" applyFont="1" applyFill="1" applyBorder="1" applyAlignment="1">
      <alignment horizontal="center" vertical="center" wrapText="1"/>
    </xf>
    <xf numFmtId="0" fontId="20" fillId="20" borderId="2" xfId="0" applyFont="1" applyFill="1" applyBorder="1" applyAlignment="1">
      <alignment horizontal="center" vertical="center" wrapText="1"/>
    </xf>
    <xf numFmtId="0" fontId="20" fillId="21" borderId="23" xfId="0" applyFont="1" applyFill="1" applyBorder="1" applyAlignment="1">
      <alignment horizontal="center" vertical="center" wrapText="1" readingOrder="1"/>
    </xf>
    <xf numFmtId="0" fontId="20" fillId="22" borderId="21" xfId="0" applyFont="1" applyFill="1" applyBorder="1" applyAlignment="1">
      <alignment horizontal="center" vertical="center" wrapText="1" readingOrder="1"/>
    </xf>
    <xf numFmtId="0" fontId="20" fillId="15" borderId="21" xfId="0" applyFont="1" applyFill="1" applyBorder="1" applyAlignment="1">
      <alignment horizontal="center" vertical="center" wrapText="1" readingOrder="1"/>
    </xf>
    <xf numFmtId="0" fontId="20" fillId="16" borderId="21" xfId="0" applyFont="1" applyFill="1" applyBorder="1" applyAlignment="1">
      <alignment horizontal="center" vertical="center" wrapText="1" readingOrder="1"/>
    </xf>
    <xf numFmtId="0" fontId="19" fillId="23" borderId="1" xfId="0" applyFont="1" applyFill="1" applyBorder="1" applyAlignment="1">
      <alignment horizontal="center" vertical="center" wrapText="1" readingOrder="1"/>
    </xf>
    <xf numFmtId="0" fontId="49" fillId="0" borderId="1" xfId="0" applyFont="1" applyBorder="1" applyAlignment="1">
      <alignment horizontal="center" vertical="center" wrapText="1" readingOrder="1"/>
    </xf>
    <xf numFmtId="0" fontId="49" fillId="23" borderId="1" xfId="0" applyFont="1" applyFill="1" applyBorder="1" applyAlignment="1">
      <alignment horizontal="center" vertical="center" wrapText="1" readingOrder="1"/>
    </xf>
    <xf numFmtId="0" fontId="2" fillId="23" borderId="1" xfId="0" applyFont="1" applyFill="1" applyBorder="1" applyAlignment="1">
      <alignment horizontal="center" vertical="center" wrapText="1" readingOrder="1"/>
    </xf>
    <xf numFmtId="0" fontId="2" fillId="0" borderId="1" xfId="0" applyFont="1" applyBorder="1" applyAlignment="1">
      <alignment horizontal="center" vertical="center" wrapText="1" readingOrder="1"/>
    </xf>
    <xf numFmtId="0" fontId="51" fillId="24" borderId="24" xfId="0" applyFont="1" applyFill="1" applyBorder="1" applyAlignment="1">
      <alignment horizontal="center" vertical="center"/>
    </xf>
    <xf numFmtId="0" fontId="52" fillId="24" borderId="6" xfId="0" applyFont="1" applyFill="1" applyBorder="1" applyAlignment="1">
      <alignment horizontal="center" vertical="center"/>
    </xf>
    <xf numFmtId="0" fontId="52" fillId="24" borderId="25" xfId="0" applyFont="1" applyFill="1" applyBorder="1" applyAlignment="1">
      <alignment horizontal="center" vertical="center"/>
    </xf>
    <xf numFmtId="0" fontId="52" fillId="24" borderId="24" xfId="0" applyFont="1" applyFill="1" applyBorder="1" applyAlignment="1">
      <alignment horizontal="center" vertical="center"/>
    </xf>
    <xf numFmtId="0" fontId="5" fillId="0" borderId="0" xfId="0" applyFont="1" applyAlignment="1">
      <alignment horizontal="center"/>
    </xf>
    <xf numFmtId="0" fontId="53" fillId="0" borderId="0" xfId="0" applyFont="1" applyAlignment="1">
      <alignment horizontal="center" vertical="center"/>
    </xf>
    <xf numFmtId="10" fontId="53" fillId="0" borderId="1" xfId="1" applyNumberFormat="1" applyFont="1" applyBorder="1" applyAlignment="1">
      <alignment horizontal="center" vertical="center"/>
    </xf>
    <xf numFmtId="9" fontId="34" fillId="0" borderId="1" xfId="1" applyFont="1" applyFill="1" applyBorder="1" applyAlignment="1">
      <alignment horizontal="center" vertical="center"/>
    </xf>
    <xf numFmtId="14" fontId="29" fillId="0" borderId="1" xfId="0" applyNumberFormat="1" applyFont="1" applyBorder="1" applyAlignment="1">
      <alignment horizontal="center" vertical="center"/>
    </xf>
    <xf numFmtId="0" fontId="29" fillId="0" borderId="1" xfId="0" applyFont="1" applyBorder="1" applyAlignment="1">
      <alignment horizontal="center" vertical="center"/>
    </xf>
    <xf numFmtId="2" fontId="29" fillId="0" borderId="1" xfId="0" applyNumberFormat="1" applyFont="1" applyBorder="1" applyAlignment="1" applyProtection="1">
      <alignment horizontal="center" vertical="center"/>
      <protection locked="0"/>
    </xf>
    <xf numFmtId="9" fontId="29" fillId="0" borderId="1" xfId="0" applyNumberFormat="1" applyFont="1" applyBorder="1" applyAlignment="1" applyProtection="1">
      <alignment horizontal="center" vertical="center"/>
      <protection locked="0"/>
    </xf>
    <xf numFmtId="0" fontId="29" fillId="14" borderId="1" xfId="0" applyFont="1" applyFill="1" applyBorder="1" applyAlignment="1" applyProtection="1">
      <alignment horizontal="center" vertical="center"/>
      <protection locked="0"/>
    </xf>
    <xf numFmtId="0" fontId="42" fillId="4" borderId="1" xfId="0" applyFont="1" applyFill="1" applyBorder="1" applyAlignment="1" applyProtection="1">
      <alignment horizontal="center" vertical="center"/>
      <protection locked="0"/>
    </xf>
    <xf numFmtId="0" fontId="29" fillId="0" borderId="27" xfId="0" applyFont="1" applyBorder="1" applyAlignment="1">
      <alignment horizontal="center" vertical="center"/>
    </xf>
    <xf numFmtId="0" fontId="42" fillId="0" borderId="1" xfId="0" applyFont="1" applyBorder="1" applyAlignment="1" applyProtection="1">
      <alignment horizontal="center" vertical="center"/>
      <protection locked="0"/>
    </xf>
    <xf numFmtId="0" fontId="43" fillId="0" borderId="1" xfId="0" applyFont="1" applyBorder="1" applyAlignment="1">
      <alignment horizontal="center" vertical="center" wrapText="1"/>
    </xf>
    <xf numFmtId="0" fontId="29" fillId="0" borderId="0" xfId="0" applyFont="1" applyAlignment="1">
      <alignment horizontal="left" vertical="center"/>
    </xf>
    <xf numFmtId="0" fontId="29" fillId="0" borderId="2" xfId="0" applyFont="1" applyBorder="1" applyAlignment="1">
      <alignment horizontal="center" vertical="center"/>
    </xf>
    <xf numFmtId="0" fontId="29" fillId="0" borderId="26" xfId="0" applyFont="1" applyBorder="1" applyAlignment="1">
      <alignment horizontal="center" vertical="center"/>
    </xf>
    <xf numFmtId="0" fontId="29" fillId="0" borderId="3" xfId="0" applyFont="1" applyBorder="1" applyAlignment="1">
      <alignment horizontal="center" vertical="center"/>
    </xf>
    <xf numFmtId="0" fontId="29" fillId="0" borderId="1" xfId="0" applyFont="1" applyBorder="1" applyAlignment="1">
      <alignment vertical="center" wrapText="1"/>
    </xf>
    <xf numFmtId="14" fontId="29" fillId="0" borderId="1" xfId="2" applyNumberFormat="1" applyFont="1" applyBorder="1" applyAlignment="1" applyProtection="1">
      <alignment horizontal="center" vertical="center"/>
      <protection locked="0"/>
    </xf>
    <xf numFmtId="165" fontId="29" fillId="0" borderId="1" xfId="2" applyNumberFormat="1" applyFont="1" applyBorder="1" applyAlignment="1" applyProtection="1">
      <alignment horizontal="center" vertical="center"/>
      <protection locked="0"/>
    </xf>
    <xf numFmtId="14" fontId="29" fillId="0" borderId="5" xfId="0" applyNumberFormat="1" applyFont="1" applyBorder="1" applyAlignment="1">
      <alignment horizontal="center" vertical="center"/>
    </xf>
    <xf numFmtId="14" fontId="54" fillId="0" borderId="16" xfId="0" applyNumberFormat="1" applyFont="1" applyBorder="1" applyAlignment="1">
      <alignment horizontal="center" vertical="center"/>
    </xf>
    <xf numFmtId="0" fontId="44" fillId="0" borderId="1" xfId="0" applyFont="1" applyBorder="1" applyAlignment="1">
      <alignment horizontal="left" vertical="top" wrapText="1"/>
    </xf>
    <xf numFmtId="0" fontId="29" fillId="0" borderId="1" xfId="0" applyFont="1" applyBorder="1" applyAlignment="1">
      <alignment horizontal="center" vertical="center" wrapText="1"/>
    </xf>
    <xf numFmtId="0" fontId="29" fillId="16" borderId="1" xfId="0" applyFont="1" applyFill="1" applyBorder="1" applyAlignment="1">
      <alignment horizontal="center" vertical="center" wrapText="1"/>
    </xf>
    <xf numFmtId="0" fontId="29" fillId="16" borderId="2" xfId="0" applyFont="1" applyFill="1" applyBorder="1" applyAlignment="1">
      <alignment horizontal="center" vertical="center" wrapText="1"/>
    </xf>
    <xf numFmtId="0" fontId="56" fillId="0" borderId="1" xfId="0" applyFont="1" applyBorder="1" applyAlignment="1">
      <alignment vertical="center" wrapText="1"/>
    </xf>
    <xf numFmtId="0" fontId="56" fillId="0" borderId="1" xfId="0" applyFont="1" applyBorder="1" applyAlignment="1">
      <alignment horizontal="justify" vertical="center" wrapText="1"/>
    </xf>
    <xf numFmtId="0" fontId="34" fillId="0" borderId="0" xfId="0" applyFont="1" applyAlignment="1">
      <alignment horizontal="left" vertical="center" wrapText="1"/>
    </xf>
    <xf numFmtId="0" fontId="34" fillId="0" borderId="20" xfId="0" applyFont="1" applyBorder="1" applyAlignment="1" applyProtection="1">
      <alignment horizontal="left" vertical="center" wrapText="1"/>
      <protection locked="0"/>
    </xf>
    <xf numFmtId="0" fontId="33" fillId="0" borderId="0" xfId="0" applyFont="1" applyAlignment="1">
      <alignment horizontal="left" vertical="top" wrapText="1"/>
    </xf>
    <xf numFmtId="0" fontId="35" fillId="0" borderId="0" xfId="0" applyFont="1" applyAlignment="1">
      <alignment horizontal="center"/>
    </xf>
    <xf numFmtId="0" fontId="34" fillId="0" borderId="0" xfId="0" applyFont="1" applyAlignment="1">
      <alignment horizontal="justify" wrapText="1"/>
    </xf>
    <xf numFmtId="0" fontId="39" fillId="0" borderId="0" xfId="0" applyFont="1" applyAlignment="1">
      <alignment horizontal="center"/>
    </xf>
    <xf numFmtId="0" fontId="32" fillId="0" borderId="0" xfId="0" applyFont="1" applyAlignment="1">
      <alignment horizontal="left" vertical="top" wrapText="1"/>
    </xf>
    <xf numFmtId="0" fontId="31" fillId="0" borderId="13" xfId="0" applyFont="1" applyBorder="1" applyAlignment="1">
      <alignment horizontal="center" vertical="center"/>
    </xf>
    <xf numFmtId="0" fontId="31" fillId="0" borderId="9" xfId="0" applyFont="1" applyBorder="1" applyAlignment="1">
      <alignment horizontal="center" vertical="center"/>
    </xf>
    <xf numFmtId="0" fontId="41" fillId="0" borderId="2" xfId="0" applyFont="1" applyBorder="1" applyAlignment="1" applyProtection="1">
      <alignment horizontal="center" vertical="center" wrapText="1"/>
      <protection locked="0"/>
    </xf>
    <xf numFmtId="0" fontId="41" fillId="0" borderId="4" xfId="0" applyFont="1" applyBorder="1" applyAlignment="1" applyProtection="1">
      <alignment horizontal="center" vertical="center" wrapText="1"/>
      <protection locked="0"/>
    </xf>
    <xf numFmtId="0" fontId="28" fillId="0" borderId="1" xfId="0" applyFont="1" applyBorder="1" applyAlignment="1" applyProtection="1">
      <alignment horizontal="center" vertical="center" wrapText="1"/>
      <protection locked="0"/>
    </xf>
    <xf numFmtId="0" fontId="41" fillId="7" borderId="10" xfId="0" applyFont="1" applyFill="1" applyBorder="1" applyAlignment="1" applyProtection="1">
      <alignment horizontal="center" vertical="center"/>
      <protection locked="0"/>
    </xf>
    <xf numFmtId="0" fontId="41" fillId="7" borderId="0" xfId="0" applyFont="1" applyFill="1" applyAlignment="1" applyProtection="1">
      <alignment horizontal="center" vertical="center"/>
      <protection locked="0"/>
    </xf>
    <xf numFmtId="0" fontId="41" fillId="7" borderId="11" xfId="0" applyFont="1" applyFill="1" applyBorder="1" applyAlignment="1" applyProtection="1">
      <alignment horizontal="center" vertical="center"/>
      <protection locked="0"/>
    </xf>
    <xf numFmtId="0" fontId="41" fillId="7" borderId="12" xfId="0" applyFont="1" applyFill="1" applyBorder="1" applyAlignment="1" applyProtection="1">
      <alignment horizontal="center" vertical="center"/>
      <protection locked="0"/>
    </xf>
    <xf numFmtId="0" fontId="28" fillId="4" borderId="1" xfId="0" applyFont="1" applyFill="1" applyBorder="1" applyAlignment="1" applyProtection="1">
      <alignment horizontal="center" vertical="center"/>
      <protection locked="0"/>
    </xf>
    <xf numFmtId="0" fontId="28" fillId="4" borderId="1" xfId="0" applyFont="1" applyFill="1" applyBorder="1" applyAlignment="1" applyProtection="1">
      <alignment horizontal="left" vertical="center"/>
      <protection locked="0"/>
    </xf>
    <xf numFmtId="0" fontId="28" fillId="2" borderId="1" xfId="0" applyFont="1" applyFill="1" applyBorder="1" applyAlignment="1" applyProtection="1">
      <alignment horizontal="center" vertical="center"/>
      <protection locked="0"/>
    </xf>
    <xf numFmtId="0" fontId="28" fillId="3" borderId="1" xfId="0" applyFont="1" applyFill="1" applyBorder="1" applyAlignment="1" applyProtection="1">
      <alignment horizontal="center" vertical="center"/>
      <protection locked="0"/>
    </xf>
    <xf numFmtId="0" fontId="28" fillId="11" borderId="1" xfId="0" applyFont="1" applyFill="1" applyBorder="1" applyAlignment="1" applyProtection="1">
      <alignment horizontal="center" vertical="center"/>
      <protection locked="0"/>
    </xf>
    <xf numFmtId="0" fontId="41" fillId="0" borderId="3" xfId="0" applyFont="1" applyBorder="1" applyAlignment="1" applyProtection="1">
      <alignment horizontal="center" vertical="center" wrapText="1"/>
      <protection locked="0"/>
    </xf>
    <xf numFmtId="0" fontId="48" fillId="21" borderId="2" xfId="0" applyFont="1" applyFill="1" applyBorder="1" applyAlignment="1">
      <alignment horizontal="center" vertical="center" wrapText="1" readingOrder="1"/>
    </xf>
    <xf numFmtId="0" fontId="48" fillId="21" borderId="4" xfId="0" applyFont="1" applyFill="1" applyBorder="1" applyAlignment="1">
      <alignment horizontal="center" vertical="center" wrapText="1" readingOrder="1"/>
    </xf>
    <xf numFmtId="0" fontId="48" fillId="21" borderId="3" xfId="0" applyFont="1" applyFill="1" applyBorder="1" applyAlignment="1">
      <alignment horizontal="center" vertical="center" wrapText="1" readingOrder="1"/>
    </xf>
    <xf numFmtId="0" fontId="50" fillId="24" borderId="1" xfId="0" applyFont="1" applyFill="1" applyBorder="1" applyAlignment="1">
      <alignment horizontal="center" vertical="center"/>
    </xf>
    <xf numFmtId="0" fontId="50" fillId="24" borderId="5" xfId="0" applyFont="1" applyFill="1" applyBorder="1" applyAlignment="1">
      <alignment horizontal="center" vertical="center"/>
    </xf>
    <xf numFmtId="0" fontId="6" fillId="11"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9"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8"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14" fontId="10" fillId="0" borderId="0" xfId="0" applyNumberFormat="1" applyFont="1" applyAlignment="1">
      <alignment horizontal="center" vertical="center" wrapText="1"/>
    </xf>
    <xf numFmtId="0" fontId="12" fillId="0" borderId="0" xfId="0"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36" fillId="22" borderId="21" xfId="0" applyFont="1" applyFill="1" applyBorder="1" applyAlignment="1">
      <alignment horizontal="center" vertical="center" wrapText="1" readingOrder="1"/>
    </xf>
    <xf numFmtId="0" fontId="42" fillId="23" borderId="1" xfId="0" applyFont="1" applyFill="1" applyBorder="1" applyAlignment="1">
      <alignment horizontal="center" vertical="center" wrapText="1" readingOrder="1"/>
    </xf>
    <xf numFmtId="0" fontId="43" fillId="23" borderId="1" xfId="0" applyFont="1" applyFill="1" applyBorder="1" applyAlignment="1">
      <alignment horizontal="center" vertical="center" wrapText="1" readingOrder="1"/>
    </xf>
    <xf numFmtId="0" fontId="29" fillId="23" borderId="1" xfId="0" applyFont="1" applyFill="1" applyBorder="1" applyAlignment="1">
      <alignment horizontal="center" vertical="center" wrapText="1" readingOrder="1"/>
    </xf>
  </cellXfs>
  <cellStyles count="11">
    <cellStyle name="Hipervínculo" xfId="4" builtinId="8"/>
    <cellStyle name="Hyperlink" xfId="10"/>
    <cellStyle name="Millares 2" xfId="6"/>
    <cellStyle name="Millares 2 2" xfId="7"/>
    <cellStyle name="Millares 2 2 2" xfId="8"/>
    <cellStyle name="Millares 2 2 3" xfId="9"/>
    <cellStyle name="Normal" xfId="0" builtinId="0"/>
    <cellStyle name="Normal 2" xfId="2"/>
    <cellStyle name="Normal 3" xfId="5"/>
    <cellStyle name="Normal 4" xfId="3"/>
    <cellStyle name="Porcentaje" xfId="1" builtinId="5"/>
  </cellStyles>
  <dxfs count="116">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FF5050"/>
        </patternFill>
      </fill>
    </dxf>
    <dxf>
      <fill>
        <patternFill>
          <bgColor rgb="FFFF660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EE5612"/>
      <color rgb="FFFF7C80"/>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3638550</xdr:colOff>
      <xdr:row>42</xdr:row>
      <xdr:rowOff>666750</xdr:rowOff>
    </xdr:from>
    <xdr:to>
      <xdr:col>3</xdr:col>
      <xdr:colOff>3971925</xdr:colOff>
      <xdr:row>42</xdr:row>
      <xdr:rowOff>809625</xdr:rowOff>
    </xdr:to>
    <xdr:sp macro="" textlink="">
      <xdr:nvSpPr>
        <xdr:cNvPr id="2" name="CuadroTexto 1">
          <a:extLst>
            <a:ext uri="{FF2B5EF4-FFF2-40B4-BE49-F238E27FC236}">
              <a16:creationId xmlns:a16="http://schemas.microsoft.com/office/drawing/2014/main" id="{0126F18C-B48F-4135-952B-EAEF25095673}"/>
            </a:ext>
          </a:extLst>
        </xdr:cNvPr>
        <xdr:cNvSpPr txBox="1"/>
      </xdr:nvSpPr>
      <xdr:spPr>
        <a:xfrm>
          <a:off x="7419975" y="17802225"/>
          <a:ext cx="333375" cy="142875"/>
        </a:xfrm>
        <a:prstGeom prst="rect">
          <a:avLst/>
        </a:prstGeom>
        <a:solidFill>
          <a:srgbClr val="FF99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42</xdr:row>
      <xdr:rowOff>1076325</xdr:rowOff>
    </xdr:from>
    <xdr:to>
      <xdr:col>3</xdr:col>
      <xdr:colOff>2600325</xdr:colOff>
      <xdr:row>42</xdr:row>
      <xdr:rowOff>1219200</xdr:rowOff>
    </xdr:to>
    <xdr:sp macro="" textlink="">
      <xdr:nvSpPr>
        <xdr:cNvPr id="3" name="CuadroTexto 2">
          <a:extLst>
            <a:ext uri="{FF2B5EF4-FFF2-40B4-BE49-F238E27FC236}">
              <a16:creationId xmlns:a16="http://schemas.microsoft.com/office/drawing/2014/main" id="{C8A66023-9884-4F5D-A6DF-EC702B83E00C}"/>
            </a:ext>
          </a:extLst>
        </xdr:cNvPr>
        <xdr:cNvSpPr txBox="1"/>
      </xdr:nvSpPr>
      <xdr:spPr>
        <a:xfrm>
          <a:off x="6048375" y="18211800"/>
          <a:ext cx="333375" cy="142875"/>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42</xdr:row>
      <xdr:rowOff>1495425</xdr:rowOff>
    </xdr:from>
    <xdr:to>
      <xdr:col>3</xdr:col>
      <xdr:colOff>2628900</xdr:colOff>
      <xdr:row>42</xdr:row>
      <xdr:rowOff>1638300</xdr:rowOff>
    </xdr:to>
    <xdr:sp macro="" textlink="">
      <xdr:nvSpPr>
        <xdr:cNvPr id="4" name="CuadroTexto 3">
          <a:extLst>
            <a:ext uri="{FF2B5EF4-FFF2-40B4-BE49-F238E27FC236}">
              <a16:creationId xmlns:a16="http://schemas.microsoft.com/office/drawing/2014/main" id="{A7886EE3-1A76-48CE-8F05-49FF419DC200}"/>
            </a:ext>
          </a:extLst>
        </xdr:cNvPr>
        <xdr:cNvSpPr txBox="1"/>
      </xdr:nvSpPr>
      <xdr:spPr>
        <a:xfrm>
          <a:off x="6076950" y="18630900"/>
          <a:ext cx="333375" cy="142875"/>
        </a:xfrm>
        <a:prstGeom prst="rect">
          <a:avLst/>
        </a:prstGeom>
        <a:solidFill>
          <a:srgbClr val="FF0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42</xdr:row>
      <xdr:rowOff>1895475</xdr:rowOff>
    </xdr:from>
    <xdr:to>
      <xdr:col>3</xdr:col>
      <xdr:colOff>2619375</xdr:colOff>
      <xdr:row>42</xdr:row>
      <xdr:rowOff>2038350</xdr:rowOff>
    </xdr:to>
    <xdr:sp macro="" textlink="">
      <xdr:nvSpPr>
        <xdr:cNvPr id="5" name="CuadroTexto 4">
          <a:extLst>
            <a:ext uri="{FF2B5EF4-FFF2-40B4-BE49-F238E27FC236}">
              <a16:creationId xmlns:a16="http://schemas.microsoft.com/office/drawing/2014/main" id="{C8A90F8F-9E47-4244-874D-C422CDFA592D}"/>
            </a:ext>
          </a:extLst>
        </xdr:cNvPr>
        <xdr:cNvSpPr txBox="1"/>
      </xdr:nvSpPr>
      <xdr:spPr>
        <a:xfrm>
          <a:off x="6067425" y="19030950"/>
          <a:ext cx="333375" cy="142875"/>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33555</xdr:rowOff>
    </xdr:from>
    <xdr:to>
      <xdr:col>1</xdr:col>
      <xdr:colOff>676274</xdr:colOff>
      <xdr:row>2</xdr:row>
      <xdr:rowOff>277320</xdr:rowOff>
    </xdr:to>
    <xdr:pic>
      <xdr:nvPicPr>
        <xdr:cNvPr id="6" name="Imagen 5">
          <a:extLst>
            <a:ext uri="{FF2B5EF4-FFF2-40B4-BE49-F238E27FC236}">
              <a16:creationId xmlns:a16="http://schemas.microsoft.com/office/drawing/2014/main" id="{60C9C1AB-6000-4342-8347-1B0FD10095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43105"/>
          <a:ext cx="581024" cy="54856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9"/>
  <sheetViews>
    <sheetView showGridLines="0" zoomScale="110" zoomScaleNormal="110" workbookViewId="0">
      <selection activeCell="F11" sqref="F11:L11"/>
    </sheetView>
  </sheetViews>
  <sheetFormatPr baseColWidth="10" defaultColWidth="11.42578125" defaultRowHeight="15.75" x14ac:dyDescent="0.25"/>
  <cols>
    <col min="1" max="2" width="11.42578125" style="145"/>
    <col min="3" max="3" width="33.85546875" style="145" customWidth="1"/>
    <col min="4" max="4" width="60.42578125" style="145" customWidth="1"/>
    <col min="5" max="5" width="17" style="145" customWidth="1"/>
    <col min="6" max="16384" width="11.42578125" style="145"/>
  </cols>
  <sheetData>
    <row r="1" spans="2:12" ht="16.5" thickBot="1" x14ac:dyDescent="0.3"/>
    <row r="2" spans="2:12" ht="24.6" customHeight="1" x14ac:dyDescent="0.25">
      <c r="B2" s="169"/>
      <c r="C2" s="264" t="s">
        <v>0</v>
      </c>
      <c r="D2" s="264"/>
      <c r="E2" s="171" t="s">
        <v>1</v>
      </c>
    </row>
    <row r="3" spans="2:12" ht="24.6" customHeight="1" x14ac:dyDescent="0.25">
      <c r="B3" s="170"/>
      <c r="C3" s="265"/>
      <c r="D3" s="265"/>
      <c r="E3" s="250" t="s">
        <v>2</v>
      </c>
    </row>
    <row r="4" spans="2:12" x14ac:dyDescent="0.25">
      <c r="B4" s="157"/>
      <c r="C4" s="158"/>
      <c r="D4" s="158"/>
      <c r="E4" s="159"/>
    </row>
    <row r="5" spans="2:12" ht="16.5" x14ac:dyDescent="0.3">
      <c r="B5" s="161" t="s">
        <v>3</v>
      </c>
      <c r="E5" s="153"/>
    </row>
    <row r="6" spans="2:12" ht="16.5" x14ac:dyDescent="0.3">
      <c r="B6" s="160" t="s">
        <v>4</v>
      </c>
      <c r="E6" s="153"/>
    </row>
    <row r="7" spans="2:12" ht="16.5" x14ac:dyDescent="0.3">
      <c r="B7" s="160" t="s">
        <v>5</v>
      </c>
      <c r="E7" s="153"/>
    </row>
    <row r="8" spans="2:12" x14ac:dyDescent="0.25">
      <c r="B8" s="152"/>
      <c r="E8" s="153"/>
    </row>
    <row r="9" spans="2:12" x14ac:dyDescent="0.25">
      <c r="B9" s="152"/>
      <c r="E9" s="153"/>
    </row>
    <row r="10" spans="2:12" ht="16.5" x14ac:dyDescent="0.3">
      <c r="B10" s="160"/>
      <c r="C10" s="260" t="s">
        <v>6</v>
      </c>
      <c r="D10" s="260"/>
      <c r="E10" s="153"/>
    </row>
    <row r="11" spans="2:12" ht="16.5" x14ac:dyDescent="0.3">
      <c r="B11" s="160"/>
      <c r="C11" s="162"/>
      <c r="D11" s="162"/>
      <c r="E11" s="153"/>
      <c r="F11" s="263"/>
      <c r="G11" s="263"/>
      <c r="H11" s="263"/>
      <c r="I11" s="263"/>
      <c r="J11" s="263"/>
      <c r="K11" s="263"/>
      <c r="L11" s="263"/>
    </row>
    <row r="12" spans="2:12" ht="16.5" x14ac:dyDescent="0.3">
      <c r="B12" s="160"/>
      <c r="C12" s="163" t="s">
        <v>7</v>
      </c>
      <c r="D12" s="163" t="s">
        <v>8</v>
      </c>
      <c r="E12" s="153"/>
      <c r="F12" s="263"/>
      <c r="G12" s="263"/>
      <c r="H12" s="263"/>
      <c r="I12" s="263"/>
      <c r="J12" s="263"/>
      <c r="K12" s="263"/>
      <c r="L12" s="263"/>
    </row>
    <row r="13" spans="2:12" ht="66" x14ac:dyDescent="0.3">
      <c r="B13" s="160"/>
      <c r="C13" s="164" t="s">
        <v>9</v>
      </c>
      <c r="D13" s="178" t="s">
        <v>10</v>
      </c>
      <c r="E13" s="153"/>
      <c r="F13" s="263"/>
      <c r="G13" s="263"/>
      <c r="H13" s="263"/>
      <c r="I13" s="263"/>
      <c r="J13" s="263"/>
      <c r="K13" s="263"/>
      <c r="L13" s="263"/>
    </row>
    <row r="14" spans="2:12" ht="16.5" x14ac:dyDescent="0.3">
      <c r="B14" s="160"/>
      <c r="C14" s="164" t="s">
        <v>11</v>
      </c>
      <c r="D14" s="178" t="s">
        <v>12</v>
      </c>
      <c r="E14" s="153"/>
      <c r="F14" s="263"/>
      <c r="G14" s="263"/>
      <c r="H14" s="263"/>
      <c r="I14" s="263"/>
      <c r="J14" s="263"/>
      <c r="K14" s="263"/>
      <c r="L14" s="263"/>
    </row>
    <row r="15" spans="2:12" ht="16.5" x14ac:dyDescent="0.3">
      <c r="B15" s="160"/>
      <c r="C15" s="164" t="s">
        <v>13</v>
      </c>
      <c r="D15" s="178" t="s">
        <v>14</v>
      </c>
      <c r="E15" s="153"/>
      <c r="F15" s="259"/>
      <c r="G15" s="259"/>
      <c r="H15" s="259"/>
      <c r="I15" s="259"/>
      <c r="J15" s="259"/>
      <c r="K15" s="259"/>
      <c r="L15" s="259"/>
    </row>
    <row r="16" spans="2:12" ht="15.75" customHeight="1" x14ac:dyDescent="0.3">
      <c r="B16" s="160"/>
      <c r="C16" s="164" t="s">
        <v>15</v>
      </c>
      <c r="D16" s="178" t="s">
        <v>16</v>
      </c>
      <c r="E16" s="153"/>
      <c r="F16" s="259"/>
      <c r="G16" s="259"/>
      <c r="H16" s="259"/>
      <c r="I16" s="259"/>
      <c r="J16" s="259"/>
      <c r="K16" s="259"/>
      <c r="L16" s="259"/>
    </row>
    <row r="17" spans="2:12" ht="49.5" x14ac:dyDescent="0.3">
      <c r="B17" s="160"/>
      <c r="C17" s="164" t="s">
        <v>17</v>
      </c>
      <c r="D17" s="178" t="s">
        <v>18</v>
      </c>
      <c r="E17" s="153"/>
      <c r="F17" s="263"/>
      <c r="G17" s="263"/>
      <c r="H17" s="263"/>
      <c r="I17" s="263"/>
      <c r="J17" s="263"/>
      <c r="K17" s="263"/>
      <c r="L17" s="263"/>
    </row>
    <row r="18" spans="2:12" ht="16.5" x14ac:dyDescent="0.3">
      <c r="B18" s="160"/>
      <c r="C18" s="162"/>
      <c r="D18" s="162"/>
      <c r="E18" s="153"/>
      <c r="F18" s="263"/>
      <c r="G18" s="263"/>
      <c r="H18" s="263"/>
      <c r="I18" s="263"/>
      <c r="J18" s="263"/>
      <c r="K18" s="263"/>
      <c r="L18" s="263"/>
    </row>
    <row r="19" spans="2:12" ht="16.5" x14ac:dyDescent="0.3">
      <c r="B19" s="160"/>
      <c r="C19" s="260" t="s">
        <v>19</v>
      </c>
      <c r="D19" s="260"/>
      <c r="E19" s="153"/>
      <c r="F19" s="263"/>
      <c r="G19" s="263"/>
      <c r="H19" s="263"/>
      <c r="I19" s="263"/>
      <c r="J19" s="263"/>
      <c r="K19" s="263"/>
      <c r="L19" s="263"/>
    </row>
    <row r="20" spans="2:12" ht="16.5" x14ac:dyDescent="0.3">
      <c r="B20" s="160"/>
      <c r="C20" s="162"/>
      <c r="D20" s="162"/>
      <c r="E20" s="153"/>
      <c r="F20" s="263"/>
      <c r="G20" s="263"/>
      <c r="H20" s="263"/>
      <c r="I20" s="263"/>
      <c r="J20" s="263"/>
      <c r="K20" s="263"/>
      <c r="L20" s="263"/>
    </row>
    <row r="21" spans="2:12" ht="16.5" x14ac:dyDescent="0.3">
      <c r="B21" s="160"/>
      <c r="C21" s="163" t="s">
        <v>7</v>
      </c>
      <c r="D21" s="163" t="s">
        <v>8</v>
      </c>
      <c r="E21" s="153"/>
      <c r="F21" s="263"/>
      <c r="G21" s="263"/>
      <c r="H21" s="263"/>
      <c r="I21" s="263"/>
      <c r="J21" s="263"/>
      <c r="K21" s="263"/>
      <c r="L21" s="263"/>
    </row>
    <row r="22" spans="2:12" ht="66" x14ac:dyDescent="0.3">
      <c r="B22" s="160"/>
      <c r="C22" s="164" t="s">
        <v>20</v>
      </c>
      <c r="D22" s="178" t="s">
        <v>21</v>
      </c>
      <c r="E22" s="153"/>
      <c r="F22" s="263"/>
      <c r="G22" s="263"/>
      <c r="H22" s="263"/>
      <c r="I22" s="263"/>
      <c r="J22" s="263"/>
      <c r="K22" s="263"/>
      <c r="L22" s="263"/>
    </row>
    <row r="23" spans="2:12" ht="33" x14ac:dyDescent="0.3">
      <c r="B23" s="160"/>
      <c r="C23" s="164" t="s">
        <v>22</v>
      </c>
      <c r="D23" s="178" t="s">
        <v>23</v>
      </c>
      <c r="E23" s="153"/>
      <c r="F23" s="263"/>
      <c r="G23" s="263"/>
      <c r="H23" s="263"/>
      <c r="I23" s="263"/>
      <c r="J23" s="263"/>
      <c r="K23" s="263"/>
      <c r="L23" s="263"/>
    </row>
    <row r="24" spans="2:12" ht="49.5" x14ac:dyDescent="0.3">
      <c r="B24" s="160"/>
      <c r="C24" s="164" t="s">
        <v>24</v>
      </c>
      <c r="D24" s="178" t="s">
        <v>25</v>
      </c>
      <c r="E24" s="153"/>
      <c r="F24" s="259"/>
      <c r="G24" s="259"/>
      <c r="H24" s="259"/>
      <c r="I24" s="259"/>
      <c r="J24" s="259"/>
      <c r="K24" s="259"/>
      <c r="L24" s="259"/>
    </row>
    <row r="25" spans="2:12" ht="66" x14ac:dyDescent="0.3">
      <c r="B25" s="160"/>
      <c r="C25" s="164" t="s">
        <v>26</v>
      </c>
      <c r="D25" s="178" t="s">
        <v>27</v>
      </c>
      <c r="E25" s="153"/>
      <c r="F25" s="259"/>
      <c r="G25" s="259"/>
      <c r="H25" s="259"/>
      <c r="I25" s="259"/>
      <c r="J25" s="259"/>
      <c r="K25" s="259"/>
      <c r="L25" s="259"/>
    </row>
    <row r="26" spans="2:12" ht="66" x14ac:dyDescent="0.3">
      <c r="B26" s="160"/>
      <c r="C26" s="164" t="s">
        <v>28</v>
      </c>
      <c r="D26" s="178" t="s">
        <v>29</v>
      </c>
      <c r="E26" s="153"/>
      <c r="F26" s="259"/>
      <c r="G26" s="259"/>
      <c r="H26" s="259"/>
      <c r="I26" s="259"/>
      <c r="J26" s="259"/>
      <c r="K26" s="259"/>
      <c r="L26" s="259"/>
    </row>
    <row r="27" spans="2:12" ht="33" x14ac:dyDescent="0.3">
      <c r="B27" s="160"/>
      <c r="C27" s="164" t="s">
        <v>30</v>
      </c>
      <c r="D27" s="178" t="s">
        <v>31</v>
      </c>
      <c r="E27" s="153"/>
      <c r="F27" s="259"/>
      <c r="G27" s="259"/>
      <c r="H27" s="259"/>
      <c r="I27" s="259"/>
      <c r="J27" s="259"/>
      <c r="K27" s="259"/>
      <c r="L27" s="259"/>
    </row>
    <row r="28" spans="2:12" ht="33" x14ac:dyDescent="0.3">
      <c r="B28" s="160"/>
      <c r="C28" s="164" t="s">
        <v>32</v>
      </c>
      <c r="D28" s="178" t="s">
        <v>33</v>
      </c>
      <c r="E28" s="153"/>
      <c r="F28" s="259"/>
      <c r="G28" s="259"/>
      <c r="H28" s="259"/>
      <c r="I28" s="259"/>
      <c r="J28" s="259"/>
      <c r="K28" s="259"/>
      <c r="L28" s="259"/>
    </row>
    <row r="29" spans="2:12" ht="42.75" customHeight="1" x14ac:dyDescent="0.3">
      <c r="B29" s="160"/>
      <c r="C29" s="164" t="s">
        <v>34</v>
      </c>
      <c r="D29" s="178" t="s">
        <v>35</v>
      </c>
      <c r="E29" s="153"/>
      <c r="F29" s="146"/>
      <c r="G29" s="146"/>
      <c r="H29" s="146"/>
      <c r="I29" s="146"/>
      <c r="J29" s="146"/>
      <c r="K29" s="146"/>
      <c r="L29" s="146"/>
    </row>
    <row r="30" spans="2:12" ht="48" customHeight="1" x14ac:dyDescent="0.3">
      <c r="B30" s="160"/>
      <c r="C30" s="164" t="s">
        <v>36</v>
      </c>
      <c r="D30" s="178" t="s">
        <v>37</v>
      </c>
      <c r="E30" s="153"/>
    </row>
    <row r="31" spans="2:12" ht="16.5" x14ac:dyDescent="0.3">
      <c r="B31" s="160"/>
      <c r="C31" s="166"/>
      <c r="D31" s="167"/>
      <c r="E31" s="153"/>
    </row>
    <row r="32" spans="2:12" ht="16.5" x14ac:dyDescent="0.3">
      <c r="B32" s="160"/>
      <c r="C32" s="260" t="s">
        <v>38</v>
      </c>
      <c r="D32" s="260"/>
      <c r="E32" s="153"/>
    </row>
    <row r="33" spans="2:5" ht="26.25" customHeight="1" x14ac:dyDescent="0.3">
      <c r="B33" s="160"/>
      <c r="C33" s="261" t="s">
        <v>39</v>
      </c>
      <c r="D33" s="261"/>
      <c r="E33" s="153"/>
    </row>
    <row r="34" spans="2:5" ht="32.25" customHeight="1" x14ac:dyDescent="0.3">
      <c r="B34" s="160"/>
      <c r="C34" s="261"/>
      <c r="D34" s="261"/>
      <c r="E34" s="153"/>
    </row>
    <row r="35" spans="2:5" ht="16.5" x14ac:dyDescent="0.3">
      <c r="B35" s="160"/>
      <c r="C35" s="166"/>
      <c r="D35" s="167"/>
      <c r="E35" s="153"/>
    </row>
    <row r="36" spans="2:5" ht="16.5" x14ac:dyDescent="0.3">
      <c r="B36" s="160"/>
      <c r="C36" s="163" t="s">
        <v>7</v>
      </c>
      <c r="D36" s="163" t="s">
        <v>8</v>
      </c>
      <c r="E36" s="153"/>
    </row>
    <row r="37" spans="2:5" ht="66" x14ac:dyDescent="0.3">
      <c r="B37" s="160"/>
      <c r="C37" s="164" t="s">
        <v>40</v>
      </c>
      <c r="D37" s="178" t="s">
        <v>41</v>
      </c>
      <c r="E37" s="153"/>
    </row>
    <row r="38" spans="2:5" ht="66" x14ac:dyDescent="0.3">
      <c r="B38" s="160"/>
      <c r="C38" s="164" t="s">
        <v>42</v>
      </c>
      <c r="D38" s="178" t="s">
        <v>43</v>
      </c>
      <c r="E38" s="153"/>
    </row>
    <row r="39" spans="2:5" ht="49.5" x14ac:dyDescent="0.3">
      <c r="B39" s="160"/>
      <c r="C39" s="164" t="s">
        <v>44</v>
      </c>
      <c r="D39" s="178" t="s">
        <v>45</v>
      </c>
      <c r="E39" s="153"/>
    </row>
    <row r="40" spans="2:5" ht="82.5" customHeight="1" x14ac:dyDescent="0.3">
      <c r="B40" s="160"/>
      <c r="C40" s="164" t="s">
        <v>46</v>
      </c>
      <c r="D40" s="178" t="s">
        <v>47</v>
      </c>
      <c r="E40" s="153"/>
    </row>
    <row r="41" spans="2:5" ht="49.5" x14ac:dyDescent="0.3">
      <c r="B41" s="160"/>
      <c r="C41" s="164" t="s">
        <v>48</v>
      </c>
      <c r="D41" s="178" t="s">
        <v>49</v>
      </c>
      <c r="E41" s="153"/>
    </row>
    <row r="42" spans="2:5" ht="33" x14ac:dyDescent="0.3">
      <c r="B42" s="160"/>
      <c r="C42" s="164" t="s">
        <v>50</v>
      </c>
      <c r="D42" s="178" t="s">
        <v>51</v>
      </c>
      <c r="E42" s="153"/>
    </row>
    <row r="43" spans="2:5" ht="176.25" customHeight="1" x14ac:dyDescent="0.3">
      <c r="B43" s="160"/>
      <c r="C43" s="164" t="s">
        <v>52</v>
      </c>
      <c r="D43" s="165" t="s">
        <v>53</v>
      </c>
      <c r="E43" s="153"/>
    </row>
    <row r="44" spans="2:5" ht="16.5" x14ac:dyDescent="0.3">
      <c r="B44" s="160"/>
      <c r="C44" s="162"/>
      <c r="D44" s="162"/>
      <c r="E44" s="153"/>
    </row>
    <row r="45" spans="2:5" ht="16.5" x14ac:dyDescent="0.3">
      <c r="B45" s="160"/>
      <c r="C45" s="262" t="s">
        <v>54</v>
      </c>
      <c r="D45" s="262"/>
      <c r="E45" s="153"/>
    </row>
    <row r="46" spans="2:5" ht="16.5" x14ac:dyDescent="0.3">
      <c r="B46" s="160"/>
      <c r="C46" s="173"/>
      <c r="D46" s="173"/>
      <c r="E46" s="153"/>
    </row>
    <row r="47" spans="2:5" ht="42" customHeight="1" x14ac:dyDescent="0.3">
      <c r="B47" s="160"/>
      <c r="C47" s="257" t="s">
        <v>55</v>
      </c>
      <c r="D47" s="257"/>
      <c r="E47" s="153"/>
    </row>
    <row r="48" spans="2:5" ht="15" customHeight="1" x14ac:dyDescent="0.3">
      <c r="B48" s="160"/>
      <c r="C48" s="177"/>
      <c r="D48" s="177"/>
      <c r="E48" s="153"/>
    </row>
    <row r="49" spans="2:5" ht="16.5" x14ac:dyDescent="0.3">
      <c r="B49" s="160"/>
      <c r="C49" s="163" t="s">
        <v>7</v>
      </c>
      <c r="D49" s="163" t="s">
        <v>8</v>
      </c>
      <c r="E49" s="153"/>
    </row>
    <row r="50" spans="2:5" ht="49.5" x14ac:dyDescent="0.3">
      <c r="B50" s="160"/>
      <c r="C50" s="179" t="s">
        <v>56</v>
      </c>
      <c r="D50" s="180" t="s">
        <v>57</v>
      </c>
      <c r="E50" s="153"/>
    </row>
    <row r="51" spans="2:5" ht="78.75" customHeight="1" x14ac:dyDescent="0.3">
      <c r="B51" s="160"/>
      <c r="C51" s="179" t="s">
        <v>58</v>
      </c>
      <c r="D51" s="180" t="s">
        <v>59</v>
      </c>
      <c r="E51" s="153"/>
    </row>
    <row r="52" spans="2:5" ht="241.5" customHeight="1" x14ac:dyDescent="0.3">
      <c r="B52" s="160"/>
      <c r="C52" s="181" t="s">
        <v>60</v>
      </c>
      <c r="D52" s="180" t="s">
        <v>61</v>
      </c>
      <c r="E52" s="153"/>
    </row>
    <row r="53" spans="2:5" ht="92.25" customHeight="1" x14ac:dyDescent="0.3">
      <c r="B53" s="160"/>
      <c r="C53" s="181" t="s">
        <v>62</v>
      </c>
      <c r="D53" s="180" t="s">
        <v>63</v>
      </c>
      <c r="E53" s="153"/>
    </row>
    <row r="54" spans="2:5" ht="33" x14ac:dyDescent="0.3">
      <c r="B54" s="160"/>
      <c r="C54" s="164" t="s">
        <v>64</v>
      </c>
      <c r="D54" s="178" t="s">
        <v>65</v>
      </c>
      <c r="E54" s="153"/>
    </row>
    <row r="55" spans="2:5" ht="69" customHeight="1" x14ac:dyDescent="0.3">
      <c r="B55" s="160"/>
      <c r="C55" s="164" t="s">
        <v>66</v>
      </c>
      <c r="D55" s="182" t="s">
        <v>67</v>
      </c>
      <c r="E55" s="153"/>
    </row>
    <row r="56" spans="2:5" ht="12.75" customHeight="1" x14ac:dyDescent="0.3">
      <c r="B56" s="160"/>
      <c r="C56" s="258"/>
      <c r="D56" s="258"/>
      <c r="E56" s="153"/>
    </row>
    <row r="57" spans="2:5" x14ac:dyDescent="0.25">
      <c r="B57" s="152"/>
      <c r="E57" s="153"/>
    </row>
    <row r="58" spans="2:5" ht="16.5" x14ac:dyDescent="0.3">
      <c r="B58" s="160" t="s">
        <v>68</v>
      </c>
      <c r="E58" s="153"/>
    </row>
    <row r="59" spans="2:5" ht="16.5" thickBot="1" x14ac:dyDescent="0.3">
      <c r="B59" s="154"/>
      <c r="C59" s="155"/>
      <c r="D59" s="155"/>
      <c r="E59" s="156"/>
    </row>
  </sheetData>
  <mergeCells count="26">
    <mergeCell ref="C19:D19"/>
    <mergeCell ref="F19:L19"/>
    <mergeCell ref="C2:D3"/>
    <mergeCell ref="C10:D10"/>
    <mergeCell ref="F11:L11"/>
    <mergeCell ref="F12:L12"/>
    <mergeCell ref="F13:L13"/>
    <mergeCell ref="F14:L14"/>
    <mergeCell ref="F25:L25"/>
    <mergeCell ref="F15:L15"/>
    <mergeCell ref="F16:L16"/>
    <mergeCell ref="F17:L17"/>
    <mergeCell ref="F18:L18"/>
    <mergeCell ref="F20:L20"/>
    <mergeCell ref="F21:L21"/>
    <mergeCell ref="F22:L22"/>
    <mergeCell ref="F23:L23"/>
    <mergeCell ref="F24:L24"/>
    <mergeCell ref="C47:D47"/>
    <mergeCell ref="C56:D56"/>
    <mergeCell ref="F26:L26"/>
    <mergeCell ref="F27:L27"/>
    <mergeCell ref="F28:L28"/>
    <mergeCell ref="C32:D32"/>
    <mergeCell ref="C33:D34"/>
    <mergeCell ref="C45:D4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M32"/>
  <sheetViews>
    <sheetView zoomScaleNormal="100" workbookViewId="0">
      <pane xSplit="5" ySplit="2" topLeftCell="W3" activePane="bottomRight" state="frozen"/>
      <selection pane="topRight" activeCell="F1" sqref="F1"/>
      <selection pane="bottomLeft" activeCell="A3" sqref="A3"/>
      <selection pane="bottomRight" activeCell="Y5" sqref="Y5"/>
    </sheetView>
  </sheetViews>
  <sheetFormatPr baseColWidth="10" defaultColWidth="20.140625" defaultRowHeight="50.1" customHeight="1" outlineLevelCol="1" x14ac:dyDescent="0.2"/>
  <cols>
    <col min="1" max="1" width="4.140625" style="142" customWidth="1"/>
    <col min="2" max="2" width="10.42578125" style="142" customWidth="1"/>
    <col min="3" max="3" width="13.5703125" style="142" customWidth="1"/>
    <col min="4" max="4" width="12.42578125" style="142" customWidth="1"/>
    <col min="5" max="5" width="10.42578125" style="142" customWidth="1"/>
    <col min="6" max="6" width="17.7109375" style="142" customWidth="1"/>
    <col min="7" max="7" width="35.140625" style="142" customWidth="1"/>
    <col min="8" max="8" width="34.42578125" style="144" customWidth="1"/>
    <col min="9" max="16" width="20.140625" style="142"/>
    <col min="17" max="17" width="20.140625" style="143" customWidth="1" outlineLevel="1"/>
    <col min="18" max="18" width="33.85546875" style="242" customWidth="1" outlineLevel="1"/>
    <col min="19" max="22" width="20.140625" style="143" customWidth="1" outlineLevel="1"/>
    <col min="23" max="23" width="75.42578125" style="143" customWidth="1" outlineLevel="1"/>
    <col min="24" max="25" width="20.140625" style="143" customWidth="1" outlineLevel="1"/>
    <col min="26" max="33" width="20.140625" style="143" hidden="1" customWidth="1" outlineLevel="1"/>
    <col min="34" max="34" width="23.42578125" style="143" customWidth="1" outlineLevel="1"/>
    <col min="35" max="35" width="20.140625" style="143" customWidth="1" outlineLevel="1"/>
    <col min="36" max="38" width="20.140625" style="143"/>
    <col min="39" max="39" width="20.140625" style="142"/>
    <col min="40" max="40" width="8.85546875" style="142" customWidth="1"/>
    <col min="41" max="41" width="8.42578125" style="142" customWidth="1"/>
    <col min="42" max="16384" width="20.140625" style="142"/>
  </cols>
  <sheetData>
    <row r="1" spans="2:39" ht="36.75" customHeight="1" x14ac:dyDescent="0.25">
      <c r="B1" s="275" t="s">
        <v>6</v>
      </c>
      <c r="C1" s="275"/>
      <c r="D1" s="275"/>
      <c r="E1" s="275"/>
      <c r="F1" s="275"/>
      <c r="G1" s="276" t="s">
        <v>19</v>
      </c>
      <c r="H1" s="276"/>
      <c r="I1" s="276"/>
      <c r="J1" s="276"/>
      <c r="K1" s="276"/>
      <c r="L1" s="276"/>
      <c r="M1" s="276"/>
      <c r="N1" s="276"/>
      <c r="O1" s="276"/>
      <c r="P1" s="276"/>
      <c r="Q1" s="273"/>
      <c r="R1" s="274"/>
      <c r="S1" s="273"/>
      <c r="T1" s="273"/>
      <c r="U1" s="273"/>
      <c r="V1" s="273"/>
      <c r="W1" s="273"/>
      <c r="X1" s="273"/>
      <c r="Y1" s="273"/>
      <c r="Z1" s="273"/>
      <c r="AA1" s="273"/>
      <c r="AB1" s="273"/>
      <c r="AC1" s="273"/>
      <c r="AD1" s="273"/>
      <c r="AE1" s="273"/>
      <c r="AF1" s="273"/>
      <c r="AG1" s="273"/>
      <c r="AH1" s="269" t="s">
        <v>69</v>
      </c>
      <c r="AI1" s="270"/>
      <c r="AJ1" s="270"/>
      <c r="AK1" s="270"/>
      <c r="AL1" s="270"/>
      <c r="AM1" s="270"/>
    </row>
    <row r="2" spans="2:39" ht="29.25" customHeight="1" x14ac:dyDescent="0.25">
      <c r="B2" s="275"/>
      <c r="C2" s="275"/>
      <c r="D2" s="275"/>
      <c r="E2" s="275"/>
      <c r="F2" s="275"/>
      <c r="G2" s="276"/>
      <c r="H2" s="276"/>
      <c r="I2" s="276"/>
      <c r="J2" s="276"/>
      <c r="K2" s="276"/>
      <c r="L2" s="276"/>
      <c r="M2" s="276"/>
      <c r="N2" s="276"/>
      <c r="O2" s="276"/>
      <c r="P2" s="276"/>
      <c r="Q2" s="277" t="s">
        <v>70</v>
      </c>
      <c r="R2" s="277"/>
      <c r="S2" s="277"/>
      <c r="T2" s="277"/>
      <c r="U2" s="277"/>
      <c r="V2" s="277"/>
      <c r="W2" s="277"/>
      <c r="X2" s="277"/>
      <c r="Y2" s="277"/>
      <c r="Z2" s="277" t="s">
        <v>71</v>
      </c>
      <c r="AA2" s="277"/>
      <c r="AB2" s="277"/>
      <c r="AC2" s="277"/>
      <c r="AD2" s="277"/>
      <c r="AE2" s="277"/>
      <c r="AF2" s="277"/>
      <c r="AG2" s="277"/>
      <c r="AH2" s="271"/>
      <c r="AI2" s="272"/>
      <c r="AJ2" s="272"/>
      <c r="AK2" s="272"/>
      <c r="AL2" s="272"/>
      <c r="AM2" s="272"/>
    </row>
    <row r="3" spans="2:39" ht="50.1" customHeight="1" x14ac:dyDescent="0.25">
      <c r="B3" s="147" t="s">
        <v>9</v>
      </c>
      <c r="C3" s="147" t="s">
        <v>11</v>
      </c>
      <c r="D3" s="147" t="s">
        <v>13</v>
      </c>
      <c r="E3" s="147" t="s">
        <v>15</v>
      </c>
      <c r="F3" s="147" t="s">
        <v>17</v>
      </c>
      <c r="G3" s="148" t="s">
        <v>72</v>
      </c>
      <c r="H3" s="148" t="s">
        <v>22</v>
      </c>
      <c r="I3" s="148" t="s">
        <v>24</v>
      </c>
      <c r="J3" s="148" t="s">
        <v>26</v>
      </c>
      <c r="K3" s="148" t="s">
        <v>73</v>
      </c>
      <c r="L3" s="148" t="s">
        <v>30</v>
      </c>
      <c r="M3" s="148" t="s">
        <v>32</v>
      </c>
      <c r="N3" s="148" t="s">
        <v>74</v>
      </c>
      <c r="O3" s="148" t="s">
        <v>75</v>
      </c>
      <c r="P3" s="148" t="s">
        <v>76</v>
      </c>
      <c r="Q3" s="147" t="s">
        <v>77</v>
      </c>
      <c r="R3" s="147" t="s">
        <v>78</v>
      </c>
      <c r="S3" s="147" t="s">
        <v>79</v>
      </c>
      <c r="T3" s="147" t="s">
        <v>80</v>
      </c>
      <c r="U3" s="147" t="s">
        <v>81</v>
      </c>
      <c r="V3" s="147" t="s">
        <v>82</v>
      </c>
      <c r="W3" s="147" t="s">
        <v>83</v>
      </c>
      <c r="X3" s="147" t="s">
        <v>84</v>
      </c>
      <c r="Y3" s="147" t="s">
        <v>52</v>
      </c>
      <c r="Z3" s="147" t="s">
        <v>85</v>
      </c>
      <c r="AA3" s="147" t="s">
        <v>86</v>
      </c>
      <c r="AB3" s="147" t="s">
        <v>87</v>
      </c>
      <c r="AC3" s="147" t="s">
        <v>88</v>
      </c>
      <c r="AD3" s="147" t="s">
        <v>89</v>
      </c>
      <c r="AE3" s="147" t="s">
        <v>90</v>
      </c>
      <c r="AF3" s="147" t="s">
        <v>91</v>
      </c>
      <c r="AG3" s="147" t="s">
        <v>52</v>
      </c>
      <c r="AH3" s="183" t="s">
        <v>56</v>
      </c>
      <c r="AI3" s="184" t="s">
        <v>58</v>
      </c>
      <c r="AJ3" s="184" t="s">
        <v>60</v>
      </c>
      <c r="AK3" s="184" t="s">
        <v>62</v>
      </c>
      <c r="AL3" s="184" t="s">
        <v>64</v>
      </c>
      <c r="AM3" s="184" t="s">
        <v>92</v>
      </c>
    </row>
    <row r="4" spans="2:39" ht="71.25" customHeight="1" x14ac:dyDescent="0.2">
      <c r="B4" s="185" t="s">
        <v>93</v>
      </c>
      <c r="C4" s="266" t="s">
        <v>94</v>
      </c>
      <c r="D4" s="186" t="s">
        <v>95</v>
      </c>
      <c r="E4" s="253">
        <v>2</v>
      </c>
      <c r="F4" s="194" t="s">
        <v>96</v>
      </c>
      <c r="G4" s="194" t="s">
        <v>97</v>
      </c>
      <c r="H4" s="192" t="s">
        <v>98</v>
      </c>
      <c r="I4" s="187" t="s">
        <v>99</v>
      </c>
      <c r="J4" s="195">
        <v>5</v>
      </c>
      <c r="K4" s="185" t="s">
        <v>100</v>
      </c>
      <c r="L4" s="188" t="s">
        <v>101</v>
      </c>
      <c r="M4" s="189">
        <v>1</v>
      </c>
      <c r="N4" s="196">
        <v>2023</v>
      </c>
      <c r="O4" s="196">
        <v>2026</v>
      </c>
      <c r="P4" s="196"/>
      <c r="Q4" s="233">
        <v>45838</v>
      </c>
      <c r="R4" s="246" t="s">
        <v>102</v>
      </c>
      <c r="S4" s="234">
        <v>0</v>
      </c>
      <c r="T4" s="235">
        <v>0</v>
      </c>
      <c r="U4" s="236">
        <f t="shared" ref="U4:U18" si="0">(IF(OR($M4="",T4=""),"",IF(OR($M4=0,T4=0),0,IF((T4*100%)/$M4&gt;100%,100%,(T4*100%)/$M4))))</f>
        <v>0</v>
      </c>
      <c r="V4" s="237" t="s">
        <v>103</v>
      </c>
      <c r="W4" s="255" t="s">
        <v>104</v>
      </c>
      <c r="X4" s="234" t="s">
        <v>105</v>
      </c>
      <c r="Y4" s="238" t="str">
        <f t="shared" ref="Y4:Y30" si="1">IF(U4=100%,IF(U4&gt;=100%,"CUMPLIDA","ATENCIÓN"),IF(U4&lt;75%,"ATENCIÓN","EN EJECUCIÓN"))</f>
        <v>ATENCIÓN</v>
      </c>
      <c r="Z4" s="151"/>
      <c r="AA4" s="151"/>
      <c r="AB4" s="151"/>
      <c r="AC4" s="151"/>
      <c r="AD4" s="151"/>
      <c r="AE4" s="151"/>
      <c r="AF4" s="151"/>
      <c r="AG4" s="151"/>
      <c r="AH4" s="234" t="str">
        <f t="shared" ref="AH4:AH32" si="2">IF(AG4="CUMPLIDA", "SI", "NO")</f>
        <v>NO</v>
      </c>
      <c r="AI4" s="172" t="s">
        <v>106</v>
      </c>
      <c r="AJ4" s="232" t="str">
        <f t="shared" ref="AJ4:AJ32" si="3">IF(AG4="CUMPLIDA",IF(AND(AH4="SI",AI4="NO"),"EFECTIVA",IF(AND(AH4="NO",AI4="NO"),"INEFECTIVA",IF(AND(AH4="NO",AI4="SI"),"INEFECTIVA",IF(AND(AH4="SI",AI4="SI"),"INEFECTIVA")))),"NO APLICA")</f>
        <v>NO APLICA</v>
      </c>
      <c r="AK4" s="240" t="str">
        <f t="shared" ref="AK4:AK32" si="4">IF(AJ4="EFECTIVA","NO",IF(AJ4="INEFECTIVA","SI","NO APLICA"))</f>
        <v>NO APLICA</v>
      </c>
      <c r="AL4" s="234" t="s">
        <v>107</v>
      </c>
      <c r="AM4" s="150"/>
    </row>
    <row r="5" spans="2:39" ht="83.25" customHeight="1" x14ac:dyDescent="0.2">
      <c r="B5" s="185" t="s">
        <v>93</v>
      </c>
      <c r="C5" s="267"/>
      <c r="D5" s="186" t="s">
        <v>95</v>
      </c>
      <c r="E5" s="253">
        <v>3</v>
      </c>
      <c r="F5" s="194" t="s">
        <v>108</v>
      </c>
      <c r="G5" s="194" t="s">
        <v>109</v>
      </c>
      <c r="H5" s="197" t="s">
        <v>110</v>
      </c>
      <c r="I5" s="187" t="s">
        <v>111</v>
      </c>
      <c r="J5" s="195">
        <v>5</v>
      </c>
      <c r="K5" s="185" t="s">
        <v>100</v>
      </c>
      <c r="L5" s="188" t="s">
        <v>101</v>
      </c>
      <c r="M5" s="189">
        <v>1</v>
      </c>
      <c r="N5" s="196">
        <v>2026</v>
      </c>
      <c r="O5" s="196">
        <v>2028</v>
      </c>
      <c r="P5" s="196"/>
      <c r="Q5" s="233">
        <v>45838</v>
      </c>
      <c r="R5" s="246" t="s">
        <v>102</v>
      </c>
      <c r="S5" s="234">
        <v>0</v>
      </c>
      <c r="T5" s="235">
        <v>0</v>
      </c>
      <c r="U5" s="236">
        <f t="shared" si="0"/>
        <v>0</v>
      </c>
      <c r="V5" s="237" t="s">
        <v>103</v>
      </c>
      <c r="W5" s="255" t="s">
        <v>104</v>
      </c>
      <c r="X5" s="234" t="s">
        <v>105</v>
      </c>
      <c r="Y5" s="238" t="str">
        <f t="shared" si="1"/>
        <v>ATENCIÓN</v>
      </c>
      <c r="Z5" s="151"/>
      <c r="AA5" s="151"/>
      <c r="AB5" s="151"/>
      <c r="AC5" s="151"/>
      <c r="AD5" s="151"/>
      <c r="AE5" s="151"/>
      <c r="AF5" s="151"/>
      <c r="AG5" s="151"/>
      <c r="AH5" s="234" t="str">
        <f t="shared" si="2"/>
        <v>NO</v>
      </c>
      <c r="AI5" s="172" t="s">
        <v>106</v>
      </c>
      <c r="AJ5" s="232" t="str">
        <f t="shared" si="3"/>
        <v>NO APLICA</v>
      </c>
      <c r="AK5" s="240" t="str">
        <f t="shared" si="4"/>
        <v>NO APLICA</v>
      </c>
      <c r="AL5" s="234" t="s">
        <v>107</v>
      </c>
      <c r="AM5" s="150"/>
    </row>
    <row r="6" spans="2:39" ht="84.75" customHeight="1" x14ac:dyDescent="0.2">
      <c r="B6" s="185" t="s">
        <v>93</v>
      </c>
      <c r="C6" s="278"/>
      <c r="D6" s="186" t="s">
        <v>95</v>
      </c>
      <c r="E6" s="253">
        <v>4</v>
      </c>
      <c r="F6" s="194" t="s">
        <v>112</v>
      </c>
      <c r="G6" s="194" t="s">
        <v>109</v>
      </c>
      <c r="H6" s="197" t="s">
        <v>113</v>
      </c>
      <c r="I6" s="187" t="s">
        <v>114</v>
      </c>
      <c r="J6" s="195">
        <v>1</v>
      </c>
      <c r="K6" s="185" t="s">
        <v>100</v>
      </c>
      <c r="L6" s="188" t="s">
        <v>101</v>
      </c>
      <c r="M6" s="189">
        <v>1</v>
      </c>
      <c r="N6" s="196">
        <v>2028</v>
      </c>
      <c r="O6" s="196">
        <v>2028</v>
      </c>
      <c r="P6" s="196"/>
      <c r="Q6" s="233">
        <v>45838</v>
      </c>
      <c r="R6" s="246" t="s">
        <v>102</v>
      </c>
      <c r="S6" s="234">
        <v>0</v>
      </c>
      <c r="T6" s="235">
        <v>0</v>
      </c>
      <c r="U6" s="236">
        <f t="shared" si="0"/>
        <v>0</v>
      </c>
      <c r="V6" s="237" t="s">
        <v>103</v>
      </c>
      <c r="W6" s="255" t="s">
        <v>104</v>
      </c>
      <c r="X6" s="234" t="s">
        <v>105</v>
      </c>
      <c r="Y6" s="238" t="str">
        <f t="shared" si="1"/>
        <v>ATENCIÓN</v>
      </c>
      <c r="Z6" s="151"/>
      <c r="AA6" s="151"/>
      <c r="AB6" s="151"/>
      <c r="AC6" s="151"/>
      <c r="AD6" s="151"/>
      <c r="AE6" s="151"/>
      <c r="AF6" s="151"/>
      <c r="AG6" s="151"/>
      <c r="AH6" s="234" t="str">
        <f t="shared" si="2"/>
        <v>NO</v>
      </c>
      <c r="AI6" s="172" t="s">
        <v>106</v>
      </c>
      <c r="AJ6" s="232" t="str">
        <f t="shared" si="3"/>
        <v>NO APLICA</v>
      </c>
      <c r="AK6" s="240" t="str">
        <f t="shared" si="4"/>
        <v>NO APLICA</v>
      </c>
      <c r="AL6" s="234" t="s">
        <v>107</v>
      </c>
      <c r="AM6" s="150"/>
    </row>
    <row r="7" spans="2:39" ht="75.75" customHeight="1" x14ac:dyDescent="0.2">
      <c r="B7" s="185" t="s">
        <v>93</v>
      </c>
      <c r="C7" s="198" t="s">
        <v>115</v>
      </c>
      <c r="D7" s="186" t="s">
        <v>95</v>
      </c>
      <c r="E7" s="253">
        <v>5</v>
      </c>
      <c r="F7" s="199" t="s">
        <v>116</v>
      </c>
      <c r="G7" s="185" t="s">
        <v>117</v>
      </c>
      <c r="H7" s="200" t="s">
        <v>118</v>
      </c>
      <c r="I7" s="185" t="s">
        <v>119</v>
      </c>
      <c r="J7" s="195">
        <v>1</v>
      </c>
      <c r="K7" s="185" t="s">
        <v>100</v>
      </c>
      <c r="L7" s="185" t="s">
        <v>101</v>
      </c>
      <c r="M7" s="189">
        <v>1</v>
      </c>
      <c r="N7" s="191">
        <v>44927</v>
      </c>
      <c r="O7" s="248">
        <v>45504</v>
      </c>
      <c r="P7" s="248">
        <v>46022</v>
      </c>
      <c r="Q7" s="233">
        <v>45838</v>
      </c>
      <c r="R7" s="246" t="s">
        <v>120</v>
      </c>
      <c r="S7" s="234">
        <v>0</v>
      </c>
      <c r="T7" s="235">
        <v>0</v>
      </c>
      <c r="U7" s="236">
        <f t="shared" ref="U7:U8" si="5">(IF(OR($M7="",T7=""),"",IF(OR($M7=0,T7=0),0,IF((T7*100%)/$M7&gt;100%,100%,(T7*100%)/$M7))))</f>
        <v>0</v>
      </c>
      <c r="V7" s="237" t="s">
        <v>121</v>
      </c>
      <c r="W7" s="255" t="s">
        <v>104</v>
      </c>
      <c r="X7" s="234" t="s">
        <v>105</v>
      </c>
      <c r="Y7" s="238" t="str">
        <f t="shared" si="1"/>
        <v>ATENCIÓN</v>
      </c>
      <c r="Z7" s="151"/>
      <c r="AA7" s="151"/>
      <c r="AB7" s="151"/>
      <c r="AC7" s="151"/>
      <c r="AD7" s="151"/>
      <c r="AE7" s="151"/>
      <c r="AF7" s="151"/>
      <c r="AG7" s="151"/>
      <c r="AH7" s="234" t="str">
        <f t="shared" si="2"/>
        <v>NO</v>
      </c>
      <c r="AI7" s="172" t="s">
        <v>106</v>
      </c>
      <c r="AJ7" s="232" t="str">
        <f t="shared" si="3"/>
        <v>NO APLICA</v>
      </c>
      <c r="AK7" s="240" t="str">
        <f t="shared" si="4"/>
        <v>NO APLICA</v>
      </c>
      <c r="AL7" s="234" t="s">
        <v>107</v>
      </c>
      <c r="AM7" s="150"/>
    </row>
    <row r="8" spans="2:39" ht="75.75" customHeight="1" x14ac:dyDescent="0.2">
      <c r="B8" s="185" t="s">
        <v>93</v>
      </c>
      <c r="C8" s="266" t="s">
        <v>122</v>
      </c>
      <c r="D8" s="186" t="s">
        <v>95</v>
      </c>
      <c r="E8" s="254">
        <v>13</v>
      </c>
      <c r="F8" s="201" t="s">
        <v>123</v>
      </c>
      <c r="G8" s="201" t="s">
        <v>124</v>
      </c>
      <c r="H8" s="202" t="s">
        <v>125</v>
      </c>
      <c r="I8" s="187" t="s">
        <v>126</v>
      </c>
      <c r="J8" s="195">
        <v>2</v>
      </c>
      <c r="K8" s="185"/>
      <c r="L8" s="188" t="s">
        <v>127</v>
      </c>
      <c r="M8" s="189">
        <v>1</v>
      </c>
      <c r="N8" s="203">
        <v>44928</v>
      </c>
      <c r="O8" s="248">
        <v>45504</v>
      </c>
      <c r="P8" s="248">
        <v>46022</v>
      </c>
      <c r="Q8" s="233">
        <v>45838</v>
      </c>
      <c r="R8" s="246" t="s">
        <v>102</v>
      </c>
      <c r="S8" s="234">
        <v>0</v>
      </c>
      <c r="T8" s="235">
        <v>0</v>
      </c>
      <c r="U8" s="236">
        <f t="shared" si="5"/>
        <v>0</v>
      </c>
      <c r="V8" s="237" t="s">
        <v>121</v>
      </c>
      <c r="W8" s="255" t="s">
        <v>104</v>
      </c>
      <c r="X8" s="234" t="s">
        <v>105</v>
      </c>
      <c r="Y8" s="238" t="str">
        <f t="shared" si="1"/>
        <v>ATENCIÓN</v>
      </c>
      <c r="Z8" s="151"/>
      <c r="AA8" s="151"/>
      <c r="AB8" s="151"/>
      <c r="AC8" s="151"/>
      <c r="AD8" s="151"/>
      <c r="AE8" s="151"/>
      <c r="AF8" s="151"/>
      <c r="AG8" s="151"/>
      <c r="AH8" s="234" t="str">
        <f t="shared" si="2"/>
        <v>NO</v>
      </c>
      <c r="AI8" s="172" t="s">
        <v>106</v>
      </c>
      <c r="AJ8" s="232" t="str">
        <f t="shared" si="3"/>
        <v>NO APLICA</v>
      </c>
      <c r="AK8" s="240" t="str">
        <f t="shared" si="4"/>
        <v>NO APLICA</v>
      </c>
      <c r="AL8" s="234" t="s">
        <v>107</v>
      </c>
      <c r="AM8" s="150"/>
    </row>
    <row r="9" spans="2:39" ht="78.75" customHeight="1" x14ac:dyDescent="0.2">
      <c r="B9" s="185" t="s">
        <v>93</v>
      </c>
      <c r="C9" s="267"/>
      <c r="D9" s="186" t="s">
        <v>95</v>
      </c>
      <c r="E9" s="253">
        <v>16</v>
      </c>
      <c r="F9" s="204" t="s">
        <v>128</v>
      </c>
      <c r="G9" s="204" t="s">
        <v>129</v>
      </c>
      <c r="H9" s="205" t="s">
        <v>130</v>
      </c>
      <c r="I9" s="185" t="s">
        <v>131</v>
      </c>
      <c r="J9" s="195">
        <v>1</v>
      </c>
      <c r="K9" s="185"/>
      <c r="L9" s="188" t="s">
        <v>127</v>
      </c>
      <c r="M9" s="189">
        <v>1</v>
      </c>
      <c r="N9" s="203">
        <v>44928</v>
      </c>
      <c r="O9" s="248">
        <v>45504</v>
      </c>
      <c r="P9" s="248">
        <v>46022</v>
      </c>
      <c r="Q9" s="233">
        <v>45838</v>
      </c>
      <c r="R9" s="246" t="s">
        <v>102</v>
      </c>
      <c r="S9" s="239">
        <v>0</v>
      </c>
      <c r="T9" s="235">
        <f t="shared" ref="T9:T18" si="6">(IF(S9="","",IF(OR($J9=0,$J9="",Q9=""),"",S9/$J9)))</f>
        <v>0</v>
      </c>
      <c r="U9" s="236">
        <f t="shared" si="0"/>
        <v>0</v>
      </c>
      <c r="V9" s="237" t="str">
        <f t="shared" ref="V9:V18" si="7">IF(S9="","",IF(U9&lt;100%, IF(U9&lt;100%, "ALERTA","EN TERMINO"), IF(U9=100%, "OK", "EN TERMINO")))</f>
        <v>ALERTA</v>
      </c>
      <c r="W9" s="255" t="s">
        <v>104</v>
      </c>
      <c r="X9" s="234" t="s">
        <v>105</v>
      </c>
      <c r="Y9" s="238" t="str">
        <f t="shared" si="1"/>
        <v>ATENCIÓN</v>
      </c>
      <c r="Z9" s="151"/>
      <c r="AA9" s="151"/>
      <c r="AB9" s="151"/>
      <c r="AC9" s="151"/>
      <c r="AD9" s="151"/>
      <c r="AE9" s="151"/>
      <c r="AF9" s="151"/>
      <c r="AG9" s="151"/>
      <c r="AH9" s="234" t="str">
        <f t="shared" si="2"/>
        <v>NO</v>
      </c>
      <c r="AI9" s="172" t="s">
        <v>106</v>
      </c>
      <c r="AJ9" s="232" t="str">
        <f t="shared" si="3"/>
        <v>NO APLICA</v>
      </c>
      <c r="AK9" s="240" t="str">
        <f t="shared" si="4"/>
        <v>NO APLICA</v>
      </c>
      <c r="AL9" s="234" t="s">
        <v>107</v>
      </c>
      <c r="AM9" s="150"/>
    </row>
    <row r="10" spans="2:39" ht="78" customHeight="1" x14ac:dyDescent="0.2">
      <c r="B10" s="185" t="s">
        <v>93</v>
      </c>
      <c r="C10" s="267"/>
      <c r="D10" s="186" t="s">
        <v>95</v>
      </c>
      <c r="E10" s="254">
        <v>16</v>
      </c>
      <c r="F10" s="204" t="s">
        <v>128</v>
      </c>
      <c r="G10" s="204" t="s">
        <v>129</v>
      </c>
      <c r="H10" s="194" t="s">
        <v>132</v>
      </c>
      <c r="I10" s="194" t="s">
        <v>133</v>
      </c>
      <c r="J10" s="195">
        <v>1</v>
      </c>
      <c r="K10" s="185"/>
      <c r="L10" s="188" t="s">
        <v>127</v>
      </c>
      <c r="M10" s="189">
        <v>1</v>
      </c>
      <c r="N10" s="203">
        <v>44928</v>
      </c>
      <c r="O10" s="248">
        <v>45504</v>
      </c>
      <c r="P10" s="248">
        <v>46022</v>
      </c>
      <c r="Q10" s="233">
        <v>45838</v>
      </c>
      <c r="R10" s="246" t="s">
        <v>102</v>
      </c>
      <c r="S10" s="234">
        <v>0</v>
      </c>
      <c r="T10" s="235">
        <f t="shared" si="6"/>
        <v>0</v>
      </c>
      <c r="U10" s="236">
        <f t="shared" si="0"/>
        <v>0</v>
      </c>
      <c r="V10" s="237" t="str">
        <f t="shared" si="7"/>
        <v>ALERTA</v>
      </c>
      <c r="W10" s="255" t="s">
        <v>104</v>
      </c>
      <c r="X10" s="234" t="s">
        <v>105</v>
      </c>
      <c r="Y10" s="238" t="str">
        <f t="shared" si="1"/>
        <v>ATENCIÓN</v>
      </c>
      <c r="Z10" s="151"/>
      <c r="AA10" s="151"/>
      <c r="AB10" s="151"/>
      <c r="AC10" s="151"/>
      <c r="AD10" s="151"/>
      <c r="AE10" s="151"/>
      <c r="AF10" s="151"/>
      <c r="AG10" s="151"/>
      <c r="AH10" s="234" t="str">
        <f t="shared" si="2"/>
        <v>NO</v>
      </c>
      <c r="AI10" s="172" t="s">
        <v>106</v>
      </c>
      <c r="AJ10" s="232" t="str">
        <f t="shared" si="3"/>
        <v>NO APLICA</v>
      </c>
      <c r="AK10" s="240" t="str">
        <f t="shared" si="4"/>
        <v>NO APLICA</v>
      </c>
      <c r="AL10" s="234" t="s">
        <v>107</v>
      </c>
      <c r="AM10" s="150"/>
    </row>
    <row r="11" spans="2:39" ht="79.5" customHeight="1" x14ac:dyDescent="0.2">
      <c r="B11" s="185" t="s">
        <v>93</v>
      </c>
      <c r="C11" s="267"/>
      <c r="D11" s="186" t="s">
        <v>95</v>
      </c>
      <c r="E11" s="253">
        <v>16</v>
      </c>
      <c r="F11" s="204" t="s">
        <v>128</v>
      </c>
      <c r="G11" s="204" t="s">
        <v>129</v>
      </c>
      <c r="H11" s="194" t="s">
        <v>134</v>
      </c>
      <c r="I11" s="194" t="s">
        <v>135</v>
      </c>
      <c r="J11" s="195">
        <v>1</v>
      </c>
      <c r="K11" s="185"/>
      <c r="L11" s="188" t="s">
        <v>127</v>
      </c>
      <c r="M11" s="189">
        <v>0.5</v>
      </c>
      <c r="N11" s="203">
        <v>44928</v>
      </c>
      <c r="O11" s="248">
        <v>45504</v>
      </c>
      <c r="P11" s="248">
        <v>46022</v>
      </c>
      <c r="Q11" s="233">
        <v>45838</v>
      </c>
      <c r="R11" s="246" t="s">
        <v>102</v>
      </c>
      <c r="S11" s="234">
        <v>0</v>
      </c>
      <c r="T11" s="235">
        <f t="shared" si="6"/>
        <v>0</v>
      </c>
      <c r="U11" s="236">
        <f t="shared" si="0"/>
        <v>0</v>
      </c>
      <c r="V11" s="237" t="str">
        <f t="shared" si="7"/>
        <v>ALERTA</v>
      </c>
      <c r="W11" s="255" t="s">
        <v>104</v>
      </c>
      <c r="X11" s="234" t="s">
        <v>105</v>
      </c>
      <c r="Y11" s="238" t="str">
        <f t="shared" si="1"/>
        <v>ATENCIÓN</v>
      </c>
      <c r="Z11" s="151"/>
      <c r="AA11" s="151"/>
      <c r="AB11" s="151"/>
      <c r="AC11" s="151"/>
      <c r="AD11" s="151"/>
      <c r="AE11" s="151"/>
      <c r="AF11" s="151"/>
      <c r="AG11" s="151"/>
      <c r="AH11" s="234" t="str">
        <f t="shared" si="2"/>
        <v>NO</v>
      </c>
      <c r="AI11" s="172" t="s">
        <v>106</v>
      </c>
      <c r="AJ11" s="232" t="str">
        <f t="shared" si="3"/>
        <v>NO APLICA</v>
      </c>
      <c r="AK11" s="240" t="str">
        <f t="shared" si="4"/>
        <v>NO APLICA</v>
      </c>
      <c r="AL11" s="234" t="s">
        <v>107</v>
      </c>
      <c r="AM11" s="234"/>
    </row>
    <row r="12" spans="2:39" ht="93.75" customHeight="1" x14ac:dyDescent="0.2">
      <c r="B12" s="185" t="s">
        <v>93</v>
      </c>
      <c r="C12" s="267"/>
      <c r="D12" s="186" t="s">
        <v>95</v>
      </c>
      <c r="E12" s="253">
        <v>20</v>
      </c>
      <c r="F12" s="207" t="s">
        <v>136</v>
      </c>
      <c r="G12" s="207" t="s">
        <v>137</v>
      </c>
      <c r="H12" s="206" t="s">
        <v>138</v>
      </c>
      <c r="I12" s="206" t="s">
        <v>139</v>
      </c>
      <c r="J12" s="195">
        <v>1</v>
      </c>
      <c r="K12" s="185"/>
      <c r="L12" s="188" t="s">
        <v>127</v>
      </c>
      <c r="M12" s="189">
        <v>1</v>
      </c>
      <c r="N12" s="203">
        <v>44958</v>
      </c>
      <c r="O12" s="249">
        <v>45291</v>
      </c>
      <c r="P12" s="247">
        <v>46022</v>
      </c>
      <c r="Q12" s="233">
        <v>45838</v>
      </c>
      <c r="R12" s="246" t="s">
        <v>102</v>
      </c>
      <c r="S12" s="234">
        <v>0</v>
      </c>
      <c r="T12" s="235">
        <f t="shared" si="6"/>
        <v>0</v>
      </c>
      <c r="U12" s="236">
        <f t="shared" si="0"/>
        <v>0</v>
      </c>
      <c r="V12" s="237" t="str">
        <f t="shared" si="7"/>
        <v>ALERTA</v>
      </c>
      <c r="W12" s="255" t="s">
        <v>104</v>
      </c>
      <c r="X12" s="234" t="s">
        <v>105</v>
      </c>
      <c r="Y12" s="238" t="str">
        <f t="shared" si="1"/>
        <v>ATENCIÓN</v>
      </c>
      <c r="Z12" s="151"/>
      <c r="AA12" s="151"/>
      <c r="AB12" s="151"/>
      <c r="AC12" s="151"/>
      <c r="AD12" s="151"/>
      <c r="AE12" s="151"/>
      <c r="AF12" s="151"/>
      <c r="AG12" s="151"/>
      <c r="AH12" s="234" t="str">
        <f t="shared" si="2"/>
        <v>NO</v>
      </c>
      <c r="AI12" s="172" t="s">
        <v>106</v>
      </c>
      <c r="AJ12" s="232" t="str">
        <f t="shared" si="3"/>
        <v>NO APLICA</v>
      </c>
      <c r="AK12" s="240" t="str">
        <f t="shared" si="4"/>
        <v>NO APLICA</v>
      </c>
      <c r="AL12" s="234" t="s">
        <v>107</v>
      </c>
      <c r="AM12" s="150"/>
    </row>
    <row r="13" spans="2:39" ht="73.5" customHeight="1" x14ac:dyDescent="0.2">
      <c r="B13" s="185" t="s">
        <v>93</v>
      </c>
      <c r="C13" s="267"/>
      <c r="D13" s="186" t="s">
        <v>95</v>
      </c>
      <c r="E13" s="253">
        <v>20</v>
      </c>
      <c r="F13" s="207" t="s">
        <v>136</v>
      </c>
      <c r="G13" s="207" t="s">
        <v>137</v>
      </c>
      <c r="H13" s="206" t="s">
        <v>140</v>
      </c>
      <c r="I13" s="206" t="s">
        <v>141</v>
      </c>
      <c r="J13" s="195">
        <v>1</v>
      </c>
      <c r="K13" s="185"/>
      <c r="L13" s="188" t="s">
        <v>127</v>
      </c>
      <c r="M13" s="189">
        <v>1</v>
      </c>
      <c r="N13" s="203">
        <v>44958</v>
      </c>
      <c r="O13" s="249">
        <v>45291</v>
      </c>
      <c r="P13" s="247">
        <v>46022</v>
      </c>
      <c r="Q13" s="233">
        <v>45838</v>
      </c>
      <c r="R13" s="246" t="s">
        <v>102</v>
      </c>
      <c r="S13" s="234">
        <v>0</v>
      </c>
      <c r="T13" s="235">
        <f t="shared" si="6"/>
        <v>0</v>
      </c>
      <c r="U13" s="236">
        <f t="shared" si="0"/>
        <v>0</v>
      </c>
      <c r="V13" s="237" t="str">
        <f t="shared" si="7"/>
        <v>ALERTA</v>
      </c>
      <c r="W13" s="255" t="s">
        <v>104</v>
      </c>
      <c r="X13" s="234" t="s">
        <v>105</v>
      </c>
      <c r="Y13" s="238" t="str">
        <f t="shared" si="1"/>
        <v>ATENCIÓN</v>
      </c>
      <c r="Z13" s="151"/>
      <c r="AA13" s="151"/>
      <c r="AB13" s="151"/>
      <c r="AC13" s="151"/>
      <c r="AD13" s="151"/>
      <c r="AE13" s="151"/>
      <c r="AF13" s="151"/>
      <c r="AG13" s="151"/>
      <c r="AH13" s="234" t="str">
        <f t="shared" si="2"/>
        <v>NO</v>
      </c>
      <c r="AI13" s="172" t="s">
        <v>106</v>
      </c>
      <c r="AJ13" s="232" t="str">
        <f t="shared" si="3"/>
        <v>NO APLICA</v>
      </c>
      <c r="AK13" s="240" t="str">
        <f t="shared" si="4"/>
        <v>NO APLICA</v>
      </c>
      <c r="AL13" s="234" t="s">
        <v>107</v>
      </c>
      <c r="AM13" s="150"/>
    </row>
    <row r="14" spans="2:39" ht="74.25" customHeight="1" x14ac:dyDescent="0.2">
      <c r="B14" s="185" t="s">
        <v>93</v>
      </c>
      <c r="C14" s="268" t="s">
        <v>142</v>
      </c>
      <c r="D14" s="186" t="s">
        <v>95</v>
      </c>
      <c r="E14" s="208">
        <v>22</v>
      </c>
      <c r="F14" s="193" t="s">
        <v>143</v>
      </c>
      <c r="G14" s="193" t="s">
        <v>144</v>
      </c>
      <c r="H14" s="251" t="s">
        <v>145</v>
      </c>
      <c r="I14" s="193" t="s">
        <v>146</v>
      </c>
      <c r="J14" s="209">
        <v>14</v>
      </c>
      <c r="K14" s="150" t="s">
        <v>147</v>
      </c>
      <c r="L14" s="193" t="s">
        <v>148</v>
      </c>
      <c r="M14" s="189">
        <v>1</v>
      </c>
      <c r="N14" s="190">
        <v>45292</v>
      </c>
      <c r="O14" s="248">
        <v>45657</v>
      </c>
      <c r="P14" s="203">
        <v>46022</v>
      </c>
      <c r="Q14" s="233">
        <v>45838</v>
      </c>
      <c r="R14" s="246" t="s">
        <v>102</v>
      </c>
      <c r="S14" s="243">
        <v>0</v>
      </c>
      <c r="T14" s="235">
        <f t="shared" si="6"/>
        <v>0</v>
      </c>
      <c r="U14" s="236">
        <f t="shared" si="0"/>
        <v>0</v>
      </c>
      <c r="V14" s="237" t="str">
        <f t="shared" si="7"/>
        <v>ALERTA</v>
      </c>
      <c r="W14" s="255" t="s">
        <v>104</v>
      </c>
      <c r="X14" s="252" t="s">
        <v>149</v>
      </c>
      <c r="Y14" s="238" t="str">
        <f t="shared" si="1"/>
        <v>ATENCIÓN</v>
      </c>
      <c r="Z14" s="151"/>
      <c r="AA14" s="151"/>
      <c r="AB14" s="151"/>
      <c r="AC14" s="151"/>
      <c r="AD14" s="151"/>
      <c r="AE14" s="151"/>
      <c r="AF14" s="151"/>
      <c r="AG14" s="151"/>
      <c r="AH14" s="234" t="str">
        <f t="shared" si="2"/>
        <v>NO</v>
      </c>
      <c r="AI14" s="172" t="s">
        <v>106</v>
      </c>
      <c r="AJ14" s="232" t="str">
        <f t="shared" si="3"/>
        <v>NO APLICA</v>
      </c>
      <c r="AK14" s="240" t="str">
        <f t="shared" si="4"/>
        <v>NO APLICA</v>
      </c>
      <c r="AL14" s="234" t="s">
        <v>107</v>
      </c>
      <c r="AM14" s="150"/>
    </row>
    <row r="15" spans="2:39" ht="81" customHeight="1" x14ac:dyDescent="0.2">
      <c r="B15" s="185" t="s">
        <v>93</v>
      </c>
      <c r="C15" s="268"/>
      <c r="D15" s="186" t="s">
        <v>95</v>
      </c>
      <c r="E15" s="208">
        <v>24</v>
      </c>
      <c r="F15" s="210" t="s">
        <v>150</v>
      </c>
      <c r="G15" s="210" t="s">
        <v>151</v>
      </c>
      <c r="H15" s="251" t="s">
        <v>152</v>
      </c>
      <c r="I15" s="193" t="s">
        <v>153</v>
      </c>
      <c r="J15" s="209">
        <v>1</v>
      </c>
      <c r="K15" s="150" t="s">
        <v>154</v>
      </c>
      <c r="L15" s="193" t="s">
        <v>148</v>
      </c>
      <c r="M15" s="189">
        <v>1</v>
      </c>
      <c r="N15" s="190">
        <v>45139</v>
      </c>
      <c r="O15" s="248">
        <v>45473</v>
      </c>
      <c r="P15" s="247">
        <v>46022</v>
      </c>
      <c r="Q15" s="233">
        <v>45838</v>
      </c>
      <c r="R15" s="246" t="s">
        <v>102</v>
      </c>
      <c r="S15" s="244">
        <v>0</v>
      </c>
      <c r="T15" s="235">
        <f t="shared" si="6"/>
        <v>0</v>
      </c>
      <c r="U15" s="236">
        <f t="shared" si="0"/>
        <v>0</v>
      </c>
      <c r="V15" s="237" t="str">
        <f t="shared" si="7"/>
        <v>ALERTA</v>
      </c>
      <c r="W15" s="255" t="s">
        <v>104</v>
      </c>
      <c r="X15" s="252" t="s">
        <v>149</v>
      </c>
      <c r="Y15" s="238" t="str">
        <f t="shared" si="1"/>
        <v>ATENCIÓN</v>
      </c>
      <c r="Z15" s="151"/>
      <c r="AA15" s="151"/>
      <c r="AB15" s="151"/>
      <c r="AC15" s="151"/>
      <c r="AD15" s="151"/>
      <c r="AE15" s="151"/>
      <c r="AF15" s="151"/>
      <c r="AG15" s="151"/>
      <c r="AH15" s="234" t="str">
        <f t="shared" si="2"/>
        <v>NO</v>
      </c>
      <c r="AI15" s="172" t="s">
        <v>106</v>
      </c>
      <c r="AJ15" s="232" t="str">
        <f t="shared" si="3"/>
        <v>NO APLICA</v>
      </c>
      <c r="AK15" s="240" t="str">
        <f t="shared" si="4"/>
        <v>NO APLICA</v>
      </c>
      <c r="AL15" s="234" t="s">
        <v>107</v>
      </c>
      <c r="AM15" s="150"/>
    </row>
    <row r="16" spans="2:39" ht="81.75" customHeight="1" x14ac:dyDescent="0.2">
      <c r="B16" s="185" t="s">
        <v>93</v>
      </c>
      <c r="C16" s="268"/>
      <c r="D16" s="186" t="s">
        <v>95</v>
      </c>
      <c r="E16" s="208">
        <v>25</v>
      </c>
      <c r="F16" s="210" t="s">
        <v>155</v>
      </c>
      <c r="G16" s="210" t="s">
        <v>156</v>
      </c>
      <c r="H16" s="211" t="s">
        <v>157</v>
      </c>
      <c r="I16" s="193" t="s">
        <v>158</v>
      </c>
      <c r="J16" s="209">
        <v>1</v>
      </c>
      <c r="K16" s="150" t="s">
        <v>154</v>
      </c>
      <c r="L16" s="193" t="s">
        <v>148</v>
      </c>
      <c r="M16" s="189">
        <v>1</v>
      </c>
      <c r="N16" s="190">
        <v>45170</v>
      </c>
      <c r="O16" s="248">
        <v>45504</v>
      </c>
      <c r="P16" s="248">
        <v>46022</v>
      </c>
      <c r="Q16" s="233">
        <v>45838</v>
      </c>
      <c r="R16" s="246" t="s">
        <v>102</v>
      </c>
      <c r="S16" s="245">
        <v>0</v>
      </c>
      <c r="T16" s="235">
        <f t="shared" si="6"/>
        <v>0</v>
      </c>
      <c r="U16" s="236">
        <f t="shared" si="0"/>
        <v>0</v>
      </c>
      <c r="V16" s="237" t="str">
        <f t="shared" si="7"/>
        <v>ALERTA</v>
      </c>
      <c r="W16" s="255" t="s">
        <v>104</v>
      </c>
      <c r="X16" s="252" t="s">
        <v>149</v>
      </c>
      <c r="Y16" s="238" t="str">
        <f t="shared" si="1"/>
        <v>ATENCIÓN</v>
      </c>
      <c r="Z16" s="151"/>
      <c r="AA16" s="151"/>
      <c r="AB16" s="151"/>
      <c r="AC16" s="151"/>
      <c r="AD16" s="151"/>
      <c r="AE16" s="151"/>
      <c r="AF16" s="151"/>
      <c r="AG16" s="151"/>
      <c r="AH16" s="234" t="str">
        <f t="shared" si="2"/>
        <v>NO</v>
      </c>
      <c r="AI16" s="172" t="s">
        <v>106</v>
      </c>
      <c r="AJ16" s="232" t="str">
        <f t="shared" si="3"/>
        <v>NO APLICA</v>
      </c>
      <c r="AK16" s="240" t="str">
        <f t="shared" si="4"/>
        <v>NO APLICA</v>
      </c>
      <c r="AL16" s="234" t="s">
        <v>107</v>
      </c>
      <c r="AM16" s="150"/>
    </row>
    <row r="17" spans="2:39" ht="216" customHeight="1" x14ac:dyDescent="0.2">
      <c r="C17" s="268"/>
      <c r="D17" s="186" t="s">
        <v>95</v>
      </c>
      <c r="E17" s="208">
        <v>25</v>
      </c>
      <c r="F17" s="210" t="s">
        <v>155</v>
      </c>
      <c r="G17" s="210" t="s">
        <v>156</v>
      </c>
      <c r="H17" s="193" t="s">
        <v>159</v>
      </c>
      <c r="I17" s="193" t="s">
        <v>160</v>
      </c>
      <c r="J17" s="209">
        <v>1</v>
      </c>
      <c r="K17" s="150" t="s">
        <v>154</v>
      </c>
      <c r="L17" s="193" t="s">
        <v>148</v>
      </c>
      <c r="M17" s="189">
        <v>1</v>
      </c>
      <c r="N17" s="190">
        <v>45170</v>
      </c>
      <c r="O17" s="248">
        <v>45657</v>
      </c>
      <c r="P17" s="190"/>
      <c r="Q17" s="233">
        <v>45838</v>
      </c>
      <c r="R17" s="246" t="s">
        <v>102</v>
      </c>
      <c r="S17" s="234">
        <v>0</v>
      </c>
      <c r="T17" s="235">
        <f t="shared" si="6"/>
        <v>0</v>
      </c>
      <c r="U17" s="236">
        <f t="shared" si="0"/>
        <v>0</v>
      </c>
      <c r="V17" s="237" t="str">
        <f t="shared" si="7"/>
        <v>ALERTA</v>
      </c>
      <c r="W17" s="246" t="s">
        <v>161</v>
      </c>
      <c r="X17" s="252" t="s">
        <v>149</v>
      </c>
      <c r="Y17" s="238" t="str">
        <f>IF(U17=100%,IF(U17&gt;=100%,"CUMPLIDA","ATENCIÓN"),IF(U17&lt;100%,"INCUMPLIDA","EN EJECUCIÓN"))</f>
        <v>INCUMPLIDA</v>
      </c>
      <c r="Z17" s="151"/>
      <c r="AA17" s="151"/>
      <c r="AB17" s="151"/>
      <c r="AC17" s="151"/>
      <c r="AD17" s="151"/>
      <c r="AE17" s="151"/>
      <c r="AF17" s="151"/>
      <c r="AG17" s="151"/>
      <c r="AH17" s="234" t="str">
        <f t="shared" si="2"/>
        <v>NO</v>
      </c>
      <c r="AI17" s="172" t="s">
        <v>106</v>
      </c>
      <c r="AJ17" s="232" t="str">
        <f t="shared" si="3"/>
        <v>NO APLICA</v>
      </c>
      <c r="AK17" s="240" t="str">
        <f t="shared" si="4"/>
        <v>NO APLICA</v>
      </c>
      <c r="AL17" s="234" t="s">
        <v>107</v>
      </c>
      <c r="AM17" s="150"/>
    </row>
    <row r="18" spans="2:39" ht="74.25" customHeight="1" x14ac:dyDescent="0.2">
      <c r="B18" s="185" t="s">
        <v>93</v>
      </c>
      <c r="C18" s="268"/>
      <c r="D18" s="186" t="s">
        <v>95</v>
      </c>
      <c r="E18" s="208">
        <v>26</v>
      </c>
      <c r="F18" s="212" t="s">
        <v>162</v>
      </c>
      <c r="G18" s="193" t="s">
        <v>163</v>
      </c>
      <c r="H18" s="193" t="s">
        <v>164</v>
      </c>
      <c r="I18" s="193" t="s">
        <v>165</v>
      </c>
      <c r="J18" s="209">
        <v>3</v>
      </c>
      <c r="K18" s="150" t="s">
        <v>147</v>
      </c>
      <c r="L18" s="193" t="s">
        <v>148</v>
      </c>
      <c r="M18" s="189">
        <v>1</v>
      </c>
      <c r="N18" s="190">
        <v>45170</v>
      </c>
      <c r="O18" s="248">
        <v>45504</v>
      </c>
      <c r="P18" s="248">
        <v>46022</v>
      </c>
      <c r="Q18" s="233">
        <v>45838</v>
      </c>
      <c r="R18" s="246" t="s">
        <v>102</v>
      </c>
      <c r="S18" s="234">
        <v>0.2</v>
      </c>
      <c r="T18" s="235">
        <f t="shared" si="6"/>
        <v>6.6666666666666666E-2</v>
      </c>
      <c r="U18" s="236">
        <f t="shared" si="0"/>
        <v>6.6666666666666666E-2</v>
      </c>
      <c r="V18" s="237" t="str">
        <f t="shared" si="7"/>
        <v>ALERTA</v>
      </c>
      <c r="W18" s="255" t="s">
        <v>104</v>
      </c>
      <c r="X18" s="252" t="s">
        <v>149</v>
      </c>
      <c r="Y18" s="238" t="str">
        <f t="shared" si="1"/>
        <v>ATENCIÓN</v>
      </c>
      <c r="Z18" s="151"/>
      <c r="AA18" s="151"/>
      <c r="AB18" s="151"/>
      <c r="AC18" s="151"/>
      <c r="AD18" s="151"/>
      <c r="AE18" s="151"/>
      <c r="AF18" s="151"/>
      <c r="AG18" s="151"/>
      <c r="AH18" s="234" t="str">
        <f t="shared" si="2"/>
        <v>NO</v>
      </c>
      <c r="AI18" s="172" t="s">
        <v>106</v>
      </c>
      <c r="AJ18" s="232" t="str">
        <f t="shared" si="3"/>
        <v>NO APLICA</v>
      </c>
      <c r="AK18" s="240" t="str">
        <f t="shared" si="4"/>
        <v>NO APLICA</v>
      </c>
      <c r="AL18" s="234" t="s">
        <v>107</v>
      </c>
      <c r="AM18" s="150"/>
    </row>
    <row r="19" spans="2:39" ht="69.75" customHeight="1" x14ac:dyDescent="0.2">
      <c r="B19" s="185" t="s">
        <v>93</v>
      </c>
      <c r="C19" s="268"/>
      <c r="D19" s="186" t="s">
        <v>95</v>
      </c>
      <c r="E19" s="208">
        <v>27</v>
      </c>
      <c r="F19" s="212" t="s">
        <v>166</v>
      </c>
      <c r="G19" s="212" t="s">
        <v>167</v>
      </c>
      <c r="H19" s="193" t="s">
        <v>168</v>
      </c>
      <c r="I19" s="193" t="s">
        <v>169</v>
      </c>
      <c r="J19" s="209">
        <v>1</v>
      </c>
      <c r="K19" s="150" t="s">
        <v>154</v>
      </c>
      <c r="L19" s="193" t="s">
        <v>148</v>
      </c>
      <c r="M19" s="189">
        <v>1</v>
      </c>
      <c r="N19" s="203">
        <v>45444</v>
      </c>
      <c r="O19" s="247">
        <v>45657</v>
      </c>
      <c r="P19" s="203">
        <v>46022</v>
      </c>
      <c r="Q19" s="233">
        <v>45838</v>
      </c>
      <c r="R19" s="246" t="s">
        <v>102</v>
      </c>
      <c r="S19" s="234">
        <v>0</v>
      </c>
      <c r="T19" s="235">
        <f t="shared" ref="T19:T32" si="8">(IF(S19="","",IF(OR($J19=0,$J19="",Q19=""),"",S19/$J19)))</f>
        <v>0</v>
      </c>
      <c r="U19" s="236">
        <f t="shared" ref="U19:U32" si="9">(IF(OR($M19="",T19=""),"",IF(OR($M19=0,T19=0),0,IF((T19*100%)/$M19&gt;100%,100%,(T19*100%)/$M19))))</f>
        <v>0</v>
      </c>
      <c r="V19" s="237" t="s">
        <v>121</v>
      </c>
      <c r="W19" s="255" t="s">
        <v>104</v>
      </c>
      <c r="X19" s="252" t="s">
        <v>149</v>
      </c>
      <c r="Y19" s="238" t="str">
        <f t="shared" si="1"/>
        <v>ATENCIÓN</v>
      </c>
      <c r="Z19" s="151"/>
      <c r="AA19" s="151"/>
      <c r="AB19" s="151"/>
      <c r="AC19" s="151"/>
      <c r="AD19" s="151"/>
      <c r="AE19" s="151"/>
      <c r="AF19" s="151"/>
      <c r="AG19" s="151"/>
      <c r="AH19" s="234" t="str">
        <f t="shared" si="2"/>
        <v>NO</v>
      </c>
      <c r="AI19" s="172" t="s">
        <v>106</v>
      </c>
      <c r="AJ19" s="232" t="str">
        <f t="shared" si="3"/>
        <v>NO APLICA</v>
      </c>
      <c r="AK19" s="240" t="str">
        <f t="shared" si="4"/>
        <v>NO APLICA</v>
      </c>
      <c r="AL19" s="234" t="s">
        <v>107</v>
      </c>
      <c r="AM19" s="150"/>
    </row>
    <row r="20" spans="2:39" ht="81.75" customHeight="1" x14ac:dyDescent="0.2">
      <c r="B20" s="185" t="s">
        <v>93</v>
      </c>
      <c r="C20" s="268"/>
      <c r="D20" s="186" t="s">
        <v>95</v>
      </c>
      <c r="E20" s="208">
        <v>28</v>
      </c>
      <c r="F20" s="193" t="s">
        <v>170</v>
      </c>
      <c r="G20" s="193" t="s">
        <v>171</v>
      </c>
      <c r="H20" s="193" t="s">
        <v>125</v>
      </c>
      <c r="I20" s="193" t="s">
        <v>172</v>
      </c>
      <c r="J20" s="209">
        <v>1</v>
      </c>
      <c r="K20" s="150" t="s">
        <v>147</v>
      </c>
      <c r="L20" s="193" t="s">
        <v>148</v>
      </c>
      <c r="M20" s="189">
        <v>1</v>
      </c>
      <c r="N20" s="190">
        <v>45128</v>
      </c>
      <c r="O20" s="248">
        <v>45381</v>
      </c>
      <c r="P20" s="248">
        <v>46022</v>
      </c>
      <c r="Q20" s="233">
        <v>45838</v>
      </c>
      <c r="R20" s="246" t="s">
        <v>173</v>
      </c>
      <c r="S20" s="239">
        <v>0</v>
      </c>
      <c r="T20" s="235">
        <f t="shared" si="8"/>
        <v>0</v>
      </c>
      <c r="U20" s="236">
        <f t="shared" si="9"/>
        <v>0</v>
      </c>
      <c r="V20" s="237" t="str">
        <f t="shared" ref="V20:V32" si="10">IF(S20="","",IF(U20&lt;100%, IF(U20&lt;100%, "ALERTA","EN TERMINO"), IF(U20=100%, "OK", "EN TERMINO")))</f>
        <v>ALERTA</v>
      </c>
      <c r="W20" s="255" t="s">
        <v>104</v>
      </c>
      <c r="X20" s="252" t="s">
        <v>149</v>
      </c>
      <c r="Y20" s="238" t="str">
        <f t="shared" si="1"/>
        <v>ATENCIÓN</v>
      </c>
      <c r="Z20" s="151"/>
      <c r="AA20" s="151"/>
      <c r="AB20" s="151"/>
      <c r="AC20" s="151"/>
      <c r="AD20" s="151"/>
      <c r="AE20" s="151"/>
      <c r="AF20" s="151"/>
      <c r="AG20" s="151"/>
      <c r="AH20" s="234" t="str">
        <f t="shared" si="2"/>
        <v>NO</v>
      </c>
      <c r="AI20" s="172" t="s">
        <v>106</v>
      </c>
      <c r="AJ20" s="232" t="str">
        <f t="shared" si="3"/>
        <v>NO APLICA</v>
      </c>
      <c r="AK20" s="240" t="str">
        <f t="shared" si="4"/>
        <v>NO APLICA</v>
      </c>
      <c r="AL20" s="234" t="s">
        <v>107</v>
      </c>
      <c r="AM20" s="150"/>
    </row>
    <row r="21" spans="2:39" ht="92.25" customHeight="1" x14ac:dyDescent="0.2">
      <c r="B21" s="185" t="s">
        <v>93</v>
      </c>
      <c r="C21" s="268"/>
      <c r="D21" s="186" t="s">
        <v>95</v>
      </c>
      <c r="E21" s="208">
        <v>29</v>
      </c>
      <c r="F21" s="193" t="s">
        <v>174</v>
      </c>
      <c r="G21" s="193" t="s">
        <v>175</v>
      </c>
      <c r="H21" s="193" t="s">
        <v>176</v>
      </c>
      <c r="I21" s="193" t="s">
        <v>177</v>
      </c>
      <c r="J21" s="209">
        <v>1</v>
      </c>
      <c r="K21" s="150" t="s">
        <v>147</v>
      </c>
      <c r="L21" s="193" t="s">
        <v>148</v>
      </c>
      <c r="M21" s="189">
        <v>1</v>
      </c>
      <c r="N21" s="190">
        <v>45292</v>
      </c>
      <c r="O21" s="248">
        <v>45504</v>
      </c>
      <c r="P21" s="248">
        <v>46022</v>
      </c>
      <c r="Q21" s="233">
        <v>45838</v>
      </c>
      <c r="R21" s="246" t="s">
        <v>102</v>
      </c>
      <c r="S21" s="234">
        <v>0</v>
      </c>
      <c r="T21" s="235">
        <f t="shared" si="8"/>
        <v>0</v>
      </c>
      <c r="U21" s="236">
        <f t="shared" si="9"/>
        <v>0</v>
      </c>
      <c r="V21" s="237" t="str">
        <f t="shared" si="10"/>
        <v>ALERTA</v>
      </c>
      <c r="W21" s="255" t="s">
        <v>104</v>
      </c>
      <c r="X21" s="252" t="s">
        <v>149</v>
      </c>
      <c r="Y21" s="238" t="str">
        <f t="shared" si="1"/>
        <v>ATENCIÓN</v>
      </c>
      <c r="Z21" s="151"/>
      <c r="AA21" s="151"/>
      <c r="AB21" s="151"/>
      <c r="AC21" s="151"/>
      <c r="AD21" s="151"/>
      <c r="AE21" s="151"/>
      <c r="AF21" s="151"/>
      <c r="AG21" s="151"/>
      <c r="AH21" s="234" t="str">
        <f t="shared" si="2"/>
        <v>NO</v>
      </c>
      <c r="AI21" s="172" t="s">
        <v>106</v>
      </c>
      <c r="AJ21" s="232" t="str">
        <f t="shared" si="3"/>
        <v>NO APLICA</v>
      </c>
      <c r="AK21" s="240" t="str">
        <f t="shared" si="4"/>
        <v>NO APLICA</v>
      </c>
      <c r="AL21" s="234" t="s">
        <v>107</v>
      </c>
      <c r="AM21" s="150"/>
    </row>
    <row r="22" spans="2:39" ht="94.5" customHeight="1" x14ac:dyDescent="0.2">
      <c r="B22" s="185" t="s">
        <v>93</v>
      </c>
      <c r="C22" s="268"/>
      <c r="D22" s="186" t="s">
        <v>95</v>
      </c>
      <c r="E22" s="208">
        <v>31</v>
      </c>
      <c r="F22" s="210" t="s">
        <v>178</v>
      </c>
      <c r="G22" s="210" t="s">
        <v>179</v>
      </c>
      <c r="H22" s="193" t="s">
        <v>180</v>
      </c>
      <c r="I22" s="193" t="s">
        <v>181</v>
      </c>
      <c r="J22" s="209">
        <v>1</v>
      </c>
      <c r="K22" s="150" t="s">
        <v>147</v>
      </c>
      <c r="L22" s="193" t="s">
        <v>148</v>
      </c>
      <c r="M22" s="189">
        <v>1</v>
      </c>
      <c r="N22" s="203">
        <v>45323</v>
      </c>
      <c r="O22" s="190">
        <v>45504</v>
      </c>
      <c r="P22" s="248">
        <v>46022</v>
      </c>
      <c r="Q22" s="233">
        <v>45838</v>
      </c>
      <c r="R22" s="246" t="s">
        <v>102</v>
      </c>
      <c r="S22" s="234">
        <v>0</v>
      </c>
      <c r="T22" s="235">
        <f t="shared" si="8"/>
        <v>0</v>
      </c>
      <c r="U22" s="236">
        <f t="shared" si="9"/>
        <v>0</v>
      </c>
      <c r="V22" s="237" t="str">
        <f t="shared" si="10"/>
        <v>ALERTA</v>
      </c>
      <c r="W22" s="255" t="s">
        <v>104</v>
      </c>
      <c r="X22" s="234" t="s">
        <v>182</v>
      </c>
      <c r="Y22" s="238" t="str">
        <f t="shared" si="1"/>
        <v>ATENCIÓN</v>
      </c>
      <c r="Z22" s="151"/>
      <c r="AA22" s="151"/>
      <c r="AB22" s="151"/>
      <c r="AC22" s="151"/>
      <c r="AD22" s="151"/>
      <c r="AE22" s="151"/>
      <c r="AF22" s="151"/>
      <c r="AG22" s="151"/>
      <c r="AH22" s="234" t="str">
        <f t="shared" si="2"/>
        <v>NO</v>
      </c>
      <c r="AI22" s="172" t="s">
        <v>106</v>
      </c>
      <c r="AJ22" s="232" t="str">
        <f t="shared" si="3"/>
        <v>NO APLICA</v>
      </c>
      <c r="AK22" s="240" t="str">
        <f t="shared" si="4"/>
        <v>NO APLICA</v>
      </c>
      <c r="AL22" s="234" t="s">
        <v>107</v>
      </c>
      <c r="AM22" s="150"/>
    </row>
    <row r="23" spans="2:39" ht="94.5" customHeight="1" x14ac:dyDescent="0.2">
      <c r="B23" s="185" t="s">
        <v>93</v>
      </c>
      <c r="C23" s="268"/>
      <c r="D23" s="186" t="s">
        <v>95</v>
      </c>
      <c r="E23" s="208">
        <v>31</v>
      </c>
      <c r="F23" s="210" t="s">
        <v>178</v>
      </c>
      <c r="G23" s="210" t="s">
        <v>179</v>
      </c>
      <c r="H23" s="193" t="s">
        <v>183</v>
      </c>
      <c r="I23" s="193" t="s">
        <v>184</v>
      </c>
      <c r="J23" s="209">
        <v>1</v>
      </c>
      <c r="K23" s="150" t="s">
        <v>147</v>
      </c>
      <c r="L23" s="193" t="s">
        <v>148</v>
      </c>
      <c r="M23" s="189">
        <v>1</v>
      </c>
      <c r="N23" s="203">
        <v>45323</v>
      </c>
      <c r="O23" s="190">
        <v>45504</v>
      </c>
      <c r="P23" s="248">
        <v>46022</v>
      </c>
      <c r="Q23" s="233">
        <v>45838</v>
      </c>
      <c r="R23" s="246" t="s">
        <v>102</v>
      </c>
      <c r="S23" s="234">
        <v>0</v>
      </c>
      <c r="T23" s="235">
        <f t="shared" si="8"/>
        <v>0</v>
      </c>
      <c r="U23" s="236">
        <f t="shared" si="9"/>
        <v>0</v>
      </c>
      <c r="V23" s="237" t="str">
        <f t="shared" si="10"/>
        <v>ALERTA</v>
      </c>
      <c r="W23" s="255" t="s">
        <v>104</v>
      </c>
      <c r="X23" s="234" t="s">
        <v>182</v>
      </c>
      <c r="Y23" s="238" t="str">
        <f t="shared" si="1"/>
        <v>ATENCIÓN</v>
      </c>
      <c r="Z23" s="151"/>
      <c r="AA23" s="151"/>
      <c r="AB23" s="151"/>
      <c r="AC23" s="151"/>
      <c r="AD23" s="151"/>
      <c r="AE23" s="151"/>
      <c r="AF23" s="151"/>
      <c r="AG23" s="151"/>
      <c r="AH23" s="234" t="str">
        <f t="shared" si="2"/>
        <v>NO</v>
      </c>
      <c r="AI23" s="172" t="s">
        <v>106</v>
      </c>
      <c r="AJ23" s="232" t="str">
        <f t="shared" si="3"/>
        <v>NO APLICA</v>
      </c>
      <c r="AK23" s="240" t="str">
        <f t="shared" si="4"/>
        <v>NO APLICA</v>
      </c>
      <c r="AL23" s="234" t="s">
        <v>107</v>
      </c>
      <c r="AM23" s="150"/>
    </row>
    <row r="24" spans="2:39" ht="94.5" customHeight="1" x14ac:dyDescent="0.2">
      <c r="B24" s="185" t="s">
        <v>93</v>
      </c>
      <c r="C24" s="268"/>
      <c r="D24" s="186" t="s">
        <v>95</v>
      </c>
      <c r="E24" s="208">
        <v>31</v>
      </c>
      <c r="F24" s="210" t="s">
        <v>178</v>
      </c>
      <c r="G24" s="210" t="s">
        <v>179</v>
      </c>
      <c r="H24" s="193" t="s">
        <v>185</v>
      </c>
      <c r="I24" s="193" t="s">
        <v>186</v>
      </c>
      <c r="J24" s="209">
        <v>1</v>
      </c>
      <c r="K24" s="150" t="s">
        <v>147</v>
      </c>
      <c r="L24" s="193" t="s">
        <v>148</v>
      </c>
      <c r="M24" s="189">
        <v>1</v>
      </c>
      <c r="N24" s="203">
        <v>45323</v>
      </c>
      <c r="O24" s="190">
        <v>45504</v>
      </c>
      <c r="P24" s="248">
        <v>46022</v>
      </c>
      <c r="Q24" s="233">
        <v>45838</v>
      </c>
      <c r="R24" s="246" t="s">
        <v>102</v>
      </c>
      <c r="S24" s="234">
        <v>0</v>
      </c>
      <c r="T24" s="235">
        <f t="shared" si="8"/>
        <v>0</v>
      </c>
      <c r="U24" s="236">
        <f t="shared" si="9"/>
        <v>0</v>
      </c>
      <c r="V24" s="237" t="str">
        <f t="shared" si="10"/>
        <v>ALERTA</v>
      </c>
      <c r="W24" s="255" t="s">
        <v>104</v>
      </c>
      <c r="X24" s="234" t="s">
        <v>182</v>
      </c>
      <c r="Y24" s="238" t="str">
        <f t="shared" si="1"/>
        <v>ATENCIÓN</v>
      </c>
      <c r="Z24" s="151"/>
      <c r="AA24" s="151"/>
      <c r="AB24" s="151"/>
      <c r="AC24" s="151"/>
      <c r="AD24" s="151"/>
      <c r="AE24" s="151"/>
      <c r="AF24" s="151"/>
      <c r="AG24" s="151"/>
      <c r="AH24" s="234" t="str">
        <f t="shared" si="2"/>
        <v>NO</v>
      </c>
      <c r="AI24" s="172" t="s">
        <v>106</v>
      </c>
      <c r="AJ24" s="232" t="str">
        <f t="shared" si="3"/>
        <v>NO APLICA</v>
      </c>
      <c r="AK24" s="240" t="str">
        <f t="shared" si="4"/>
        <v>NO APLICA</v>
      </c>
      <c r="AL24" s="234" t="s">
        <v>107</v>
      </c>
      <c r="AM24" s="150"/>
    </row>
    <row r="25" spans="2:39" ht="94.5" customHeight="1" x14ac:dyDescent="0.2">
      <c r="B25" s="185" t="s">
        <v>93</v>
      </c>
      <c r="C25" s="268"/>
      <c r="D25" s="186" t="s">
        <v>95</v>
      </c>
      <c r="E25" s="208">
        <v>32</v>
      </c>
      <c r="F25" s="210" t="s">
        <v>187</v>
      </c>
      <c r="G25" s="193" t="s">
        <v>188</v>
      </c>
      <c r="H25" s="193" t="s">
        <v>189</v>
      </c>
      <c r="I25" s="193" t="s">
        <v>190</v>
      </c>
      <c r="J25" s="209">
        <v>1</v>
      </c>
      <c r="K25" s="150" t="s">
        <v>147</v>
      </c>
      <c r="L25" s="193" t="s">
        <v>148</v>
      </c>
      <c r="M25" s="189">
        <v>1</v>
      </c>
      <c r="N25" s="203">
        <v>45139</v>
      </c>
      <c r="O25" s="203">
        <v>45657</v>
      </c>
      <c r="P25" s="203">
        <v>46022</v>
      </c>
      <c r="Q25" s="233">
        <v>45838</v>
      </c>
      <c r="R25" s="246" t="s">
        <v>191</v>
      </c>
      <c r="S25" s="234">
        <v>0</v>
      </c>
      <c r="T25" s="235">
        <f t="shared" si="8"/>
        <v>0</v>
      </c>
      <c r="U25" s="236">
        <f t="shared" si="9"/>
        <v>0</v>
      </c>
      <c r="V25" s="237" t="str">
        <f t="shared" si="10"/>
        <v>ALERTA</v>
      </c>
      <c r="W25" s="255" t="s">
        <v>104</v>
      </c>
      <c r="X25" s="234" t="s">
        <v>182</v>
      </c>
      <c r="Y25" s="238" t="str">
        <f t="shared" si="1"/>
        <v>ATENCIÓN</v>
      </c>
      <c r="Z25" s="151"/>
      <c r="AA25" s="151"/>
      <c r="AB25" s="151"/>
      <c r="AC25" s="151"/>
      <c r="AD25" s="151"/>
      <c r="AE25" s="151"/>
      <c r="AF25" s="151"/>
      <c r="AG25" s="151"/>
      <c r="AH25" s="234" t="str">
        <f t="shared" si="2"/>
        <v>NO</v>
      </c>
      <c r="AI25" s="172" t="s">
        <v>106</v>
      </c>
      <c r="AJ25" s="232" t="str">
        <f t="shared" si="3"/>
        <v>NO APLICA</v>
      </c>
      <c r="AK25" s="240" t="str">
        <f t="shared" si="4"/>
        <v>NO APLICA</v>
      </c>
      <c r="AL25" s="234" t="s">
        <v>107</v>
      </c>
      <c r="AM25" s="150"/>
    </row>
    <row r="26" spans="2:39" ht="87.75" customHeight="1" x14ac:dyDescent="0.2">
      <c r="B26" s="185" t="s">
        <v>93</v>
      </c>
      <c r="C26" s="268"/>
      <c r="D26" s="186" t="s">
        <v>95</v>
      </c>
      <c r="E26" s="208">
        <v>33</v>
      </c>
      <c r="F26" s="210" t="s">
        <v>192</v>
      </c>
      <c r="G26" s="193" t="s">
        <v>193</v>
      </c>
      <c r="H26" s="193" t="s">
        <v>194</v>
      </c>
      <c r="I26" s="193" t="s">
        <v>195</v>
      </c>
      <c r="J26" s="209">
        <v>1</v>
      </c>
      <c r="K26" s="150" t="s">
        <v>147</v>
      </c>
      <c r="L26" s="193" t="s">
        <v>148</v>
      </c>
      <c r="M26" s="189">
        <v>1</v>
      </c>
      <c r="N26" s="203">
        <v>45323</v>
      </c>
      <c r="O26" s="203">
        <v>45657</v>
      </c>
      <c r="P26" s="203">
        <v>46022</v>
      </c>
      <c r="Q26" s="233">
        <v>45838</v>
      </c>
      <c r="R26" s="246" t="s">
        <v>102</v>
      </c>
      <c r="S26" s="234">
        <v>0</v>
      </c>
      <c r="T26" s="235">
        <f t="shared" si="8"/>
        <v>0</v>
      </c>
      <c r="U26" s="236">
        <f t="shared" si="9"/>
        <v>0</v>
      </c>
      <c r="V26" s="237" t="str">
        <f t="shared" si="10"/>
        <v>ALERTA</v>
      </c>
      <c r="W26" s="255" t="s">
        <v>104</v>
      </c>
      <c r="X26" s="234" t="s">
        <v>182</v>
      </c>
      <c r="Y26" s="238" t="str">
        <f t="shared" si="1"/>
        <v>ATENCIÓN</v>
      </c>
      <c r="Z26" s="151"/>
      <c r="AA26" s="151"/>
      <c r="AB26" s="151"/>
      <c r="AC26" s="151"/>
      <c r="AD26" s="151"/>
      <c r="AE26" s="151"/>
      <c r="AF26" s="151"/>
      <c r="AG26" s="151"/>
      <c r="AH26" s="234" t="str">
        <f t="shared" si="2"/>
        <v>NO</v>
      </c>
      <c r="AI26" s="172" t="s">
        <v>106</v>
      </c>
      <c r="AJ26" s="232" t="str">
        <f t="shared" si="3"/>
        <v>NO APLICA</v>
      </c>
      <c r="AK26" s="240" t="str">
        <f t="shared" si="4"/>
        <v>NO APLICA</v>
      </c>
      <c r="AL26" s="234" t="s">
        <v>107</v>
      </c>
      <c r="AM26" s="150"/>
    </row>
    <row r="27" spans="2:39" ht="87.75" customHeight="1" x14ac:dyDescent="0.2">
      <c r="B27" s="185" t="s">
        <v>93</v>
      </c>
      <c r="C27" s="268"/>
      <c r="D27" s="186" t="s">
        <v>95</v>
      </c>
      <c r="E27" s="208">
        <v>33</v>
      </c>
      <c r="F27" s="210" t="s">
        <v>192</v>
      </c>
      <c r="G27" s="193" t="s">
        <v>196</v>
      </c>
      <c r="H27" s="193" t="s">
        <v>197</v>
      </c>
      <c r="I27" s="193" t="s">
        <v>184</v>
      </c>
      <c r="J27" s="209">
        <v>1</v>
      </c>
      <c r="K27" s="150" t="s">
        <v>147</v>
      </c>
      <c r="L27" s="193" t="s">
        <v>148</v>
      </c>
      <c r="M27" s="189">
        <v>1</v>
      </c>
      <c r="N27" s="203">
        <v>45323</v>
      </c>
      <c r="O27" s="203">
        <v>45657</v>
      </c>
      <c r="P27" s="203">
        <v>46022</v>
      </c>
      <c r="Q27" s="233">
        <v>45838</v>
      </c>
      <c r="R27" s="246" t="s">
        <v>102</v>
      </c>
      <c r="S27" s="234">
        <v>0</v>
      </c>
      <c r="T27" s="235">
        <f t="shared" si="8"/>
        <v>0</v>
      </c>
      <c r="U27" s="236">
        <f t="shared" si="9"/>
        <v>0</v>
      </c>
      <c r="V27" s="237" t="str">
        <f t="shared" si="10"/>
        <v>ALERTA</v>
      </c>
      <c r="W27" s="255" t="s">
        <v>104</v>
      </c>
      <c r="X27" s="234" t="s">
        <v>182</v>
      </c>
      <c r="Y27" s="238" t="str">
        <f t="shared" si="1"/>
        <v>ATENCIÓN</v>
      </c>
      <c r="Z27" s="151"/>
      <c r="AA27" s="151"/>
      <c r="AB27" s="151"/>
      <c r="AC27" s="151"/>
      <c r="AD27" s="151"/>
      <c r="AE27" s="151"/>
      <c r="AF27" s="151"/>
      <c r="AG27" s="151"/>
      <c r="AH27" s="234" t="str">
        <f t="shared" si="2"/>
        <v>NO</v>
      </c>
      <c r="AI27" s="172" t="s">
        <v>106</v>
      </c>
      <c r="AJ27" s="232" t="str">
        <f t="shared" si="3"/>
        <v>NO APLICA</v>
      </c>
      <c r="AK27" s="240" t="str">
        <f t="shared" si="4"/>
        <v>NO APLICA</v>
      </c>
      <c r="AL27" s="234" t="s">
        <v>107</v>
      </c>
      <c r="AM27" s="150"/>
    </row>
    <row r="28" spans="2:39" ht="87.75" customHeight="1" x14ac:dyDescent="0.2">
      <c r="B28" s="185" t="s">
        <v>93</v>
      </c>
      <c r="C28" s="268"/>
      <c r="D28" s="186" t="s">
        <v>95</v>
      </c>
      <c r="E28" s="208">
        <v>33</v>
      </c>
      <c r="F28" s="210" t="s">
        <v>192</v>
      </c>
      <c r="G28" s="193" t="s">
        <v>198</v>
      </c>
      <c r="H28" s="209" t="s">
        <v>199</v>
      </c>
      <c r="I28" s="209" t="s">
        <v>200</v>
      </c>
      <c r="J28" s="193">
        <v>1</v>
      </c>
      <c r="K28" s="150" t="s">
        <v>147</v>
      </c>
      <c r="L28" s="193" t="s">
        <v>148</v>
      </c>
      <c r="M28" s="189">
        <v>1</v>
      </c>
      <c r="N28" s="203">
        <v>45128</v>
      </c>
      <c r="O28" s="203">
        <v>45657</v>
      </c>
      <c r="P28" s="203">
        <v>46022</v>
      </c>
      <c r="Q28" s="233">
        <v>45838</v>
      </c>
      <c r="R28" s="246" t="s">
        <v>102</v>
      </c>
      <c r="S28" s="234">
        <v>0</v>
      </c>
      <c r="T28" s="235">
        <f t="shared" si="8"/>
        <v>0</v>
      </c>
      <c r="U28" s="236">
        <f t="shared" si="9"/>
        <v>0</v>
      </c>
      <c r="V28" s="237" t="str">
        <f t="shared" si="10"/>
        <v>ALERTA</v>
      </c>
      <c r="W28" s="255" t="s">
        <v>104</v>
      </c>
      <c r="X28" s="234" t="s">
        <v>182</v>
      </c>
      <c r="Y28" s="238" t="str">
        <f t="shared" si="1"/>
        <v>ATENCIÓN</v>
      </c>
      <c r="Z28" s="151"/>
      <c r="AA28" s="151"/>
      <c r="AB28" s="151"/>
      <c r="AC28" s="151"/>
      <c r="AD28" s="151"/>
      <c r="AE28" s="151"/>
      <c r="AF28" s="151"/>
      <c r="AG28" s="151"/>
      <c r="AH28" s="234" t="str">
        <f t="shared" si="2"/>
        <v>NO</v>
      </c>
      <c r="AI28" s="172" t="s">
        <v>106</v>
      </c>
      <c r="AJ28" s="232" t="str">
        <f t="shared" si="3"/>
        <v>NO APLICA</v>
      </c>
      <c r="AK28" s="240" t="str">
        <f t="shared" si="4"/>
        <v>NO APLICA</v>
      </c>
      <c r="AL28" s="234" t="s">
        <v>107</v>
      </c>
      <c r="AM28" s="150"/>
    </row>
    <row r="29" spans="2:39" ht="104.25" customHeight="1" x14ac:dyDescent="0.2">
      <c r="B29" s="185" t="s">
        <v>93</v>
      </c>
      <c r="C29" s="268"/>
      <c r="D29" s="186" t="s">
        <v>95</v>
      </c>
      <c r="E29" s="208">
        <v>35</v>
      </c>
      <c r="F29" s="210" t="s">
        <v>201</v>
      </c>
      <c r="G29" s="193" t="s">
        <v>202</v>
      </c>
      <c r="H29" s="193" t="s">
        <v>203</v>
      </c>
      <c r="I29" s="193" t="s">
        <v>204</v>
      </c>
      <c r="J29" s="193">
        <v>1</v>
      </c>
      <c r="K29" s="150" t="s">
        <v>147</v>
      </c>
      <c r="L29" s="193" t="s">
        <v>148</v>
      </c>
      <c r="M29" s="189">
        <v>1</v>
      </c>
      <c r="N29" s="203">
        <v>45128</v>
      </c>
      <c r="O29" s="203">
        <v>45504</v>
      </c>
      <c r="P29" s="203">
        <v>46022</v>
      </c>
      <c r="Q29" s="233">
        <v>45838</v>
      </c>
      <c r="R29" s="246" t="s">
        <v>102</v>
      </c>
      <c r="S29" s="234">
        <v>0</v>
      </c>
      <c r="T29" s="235">
        <f t="shared" si="8"/>
        <v>0</v>
      </c>
      <c r="U29" s="236">
        <f t="shared" si="9"/>
        <v>0</v>
      </c>
      <c r="V29" s="237" t="str">
        <f t="shared" si="10"/>
        <v>ALERTA</v>
      </c>
      <c r="W29" s="255" t="s">
        <v>104</v>
      </c>
      <c r="X29" s="234" t="s">
        <v>182</v>
      </c>
      <c r="Y29" s="238" t="str">
        <f t="shared" si="1"/>
        <v>ATENCIÓN</v>
      </c>
      <c r="Z29" s="151"/>
      <c r="AA29" s="151"/>
      <c r="AB29" s="151"/>
      <c r="AC29" s="151"/>
      <c r="AD29" s="151"/>
      <c r="AE29" s="151"/>
      <c r="AF29" s="151"/>
      <c r="AG29" s="151"/>
      <c r="AH29" s="234" t="str">
        <f t="shared" si="2"/>
        <v>NO</v>
      </c>
      <c r="AI29" s="172" t="s">
        <v>106</v>
      </c>
      <c r="AJ29" s="232" t="str">
        <f t="shared" si="3"/>
        <v>NO APLICA</v>
      </c>
      <c r="AK29" s="240" t="str">
        <f t="shared" si="4"/>
        <v>NO APLICA</v>
      </c>
      <c r="AL29" s="234" t="s">
        <v>107</v>
      </c>
      <c r="AM29" s="150"/>
    </row>
    <row r="30" spans="2:39" ht="104.25" customHeight="1" x14ac:dyDescent="0.2">
      <c r="B30" s="185" t="s">
        <v>93</v>
      </c>
      <c r="C30" s="268"/>
      <c r="D30" s="186" t="s">
        <v>95</v>
      </c>
      <c r="E30" s="208">
        <v>35</v>
      </c>
      <c r="F30" s="210" t="s">
        <v>201</v>
      </c>
      <c r="G30" s="193" t="s">
        <v>205</v>
      </c>
      <c r="H30" s="193" t="s">
        <v>206</v>
      </c>
      <c r="I30" s="193" t="s">
        <v>207</v>
      </c>
      <c r="J30" s="193">
        <v>1</v>
      </c>
      <c r="K30" s="150" t="s">
        <v>147</v>
      </c>
      <c r="L30" s="193" t="s">
        <v>148</v>
      </c>
      <c r="M30" s="189">
        <v>1</v>
      </c>
      <c r="N30" s="203">
        <v>45128</v>
      </c>
      <c r="O30" s="203">
        <v>45657</v>
      </c>
      <c r="P30" s="203">
        <v>46022</v>
      </c>
      <c r="Q30" s="233">
        <v>45838</v>
      </c>
      <c r="R30" s="246" t="s">
        <v>102</v>
      </c>
      <c r="S30" s="234">
        <v>0</v>
      </c>
      <c r="T30" s="235">
        <f t="shared" si="8"/>
        <v>0</v>
      </c>
      <c r="U30" s="236">
        <f t="shared" si="9"/>
        <v>0</v>
      </c>
      <c r="V30" s="237" t="str">
        <f t="shared" si="10"/>
        <v>ALERTA</v>
      </c>
      <c r="W30" s="255" t="s">
        <v>104</v>
      </c>
      <c r="X30" s="234" t="s">
        <v>182</v>
      </c>
      <c r="Y30" s="238" t="str">
        <f t="shared" si="1"/>
        <v>ATENCIÓN</v>
      </c>
      <c r="Z30" s="151"/>
      <c r="AA30" s="151"/>
      <c r="AB30" s="151"/>
      <c r="AC30" s="151"/>
      <c r="AD30" s="151"/>
      <c r="AE30" s="151"/>
      <c r="AF30" s="151"/>
      <c r="AG30" s="151"/>
      <c r="AH30" s="234" t="str">
        <f t="shared" si="2"/>
        <v>NO</v>
      </c>
      <c r="AI30" s="172" t="s">
        <v>106</v>
      </c>
      <c r="AJ30" s="232" t="str">
        <f t="shared" si="3"/>
        <v>NO APLICA</v>
      </c>
      <c r="AK30" s="240" t="str">
        <f t="shared" si="4"/>
        <v>NO APLICA</v>
      </c>
      <c r="AL30" s="234" t="s">
        <v>107</v>
      </c>
      <c r="AM30" s="150"/>
    </row>
    <row r="31" spans="2:39" ht="216" customHeight="1" x14ac:dyDescent="0.2">
      <c r="B31" s="185" t="s">
        <v>93</v>
      </c>
      <c r="C31" s="268"/>
      <c r="D31" s="186" t="s">
        <v>95</v>
      </c>
      <c r="E31" s="208">
        <v>36</v>
      </c>
      <c r="F31" s="210" t="s">
        <v>208</v>
      </c>
      <c r="G31" s="210" t="s">
        <v>209</v>
      </c>
      <c r="H31" s="193" t="s">
        <v>210</v>
      </c>
      <c r="I31" s="241" t="s">
        <v>211</v>
      </c>
      <c r="J31" s="209">
        <v>1</v>
      </c>
      <c r="K31" s="150" t="s">
        <v>147</v>
      </c>
      <c r="L31" s="193" t="s">
        <v>148</v>
      </c>
      <c r="M31" s="189">
        <v>1</v>
      </c>
      <c r="N31" s="203">
        <v>45139</v>
      </c>
      <c r="O31" s="203">
        <v>45504</v>
      </c>
      <c r="P31" s="247">
        <v>45687</v>
      </c>
      <c r="Q31" s="233">
        <v>45813</v>
      </c>
      <c r="R31" s="246" t="s">
        <v>212</v>
      </c>
      <c r="S31" s="234">
        <v>1</v>
      </c>
      <c r="T31" s="235">
        <f t="shared" si="8"/>
        <v>1</v>
      </c>
      <c r="U31" s="236">
        <f t="shared" si="9"/>
        <v>1</v>
      </c>
      <c r="V31" s="237" t="str">
        <f t="shared" si="10"/>
        <v>OK</v>
      </c>
      <c r="W31" s="256" t="s">
        <v>213</v>
      </c>
      <c r="X31" s="234" t="s">
        <v>182</v>
      </c>
      <c r="Y31" s="238" t="str">
        <f>IF(U31=100%,IF(U31&gt;=100%,"CUMPLIDA","ATENCIÓN"),IF(U31&lt;100%,"INCUMPLIDA","EN EJECUCIÓN"))</f>
        <v>CUMPLIDA</v>
      </c>
      <c r="Z31" s="151"/>
      <c r="AA31" s="151"/>
      <c r="AB31" s="151"/>
      <c r="AC31" s="151"/>
      <c r="AD31" s="151"/>
      <c r="AE31" s="151"/>
      <c r="AF31" s="151"/>
      <c r="AG31" s="151"/>
      <c r="AH31" s="234" t="str">
        <f t="shared" si="2"/>
        <v>NO</v>
      </c>
      <c r="AI31" s="172" t="s">
        <v>106</v>
      </c>
      <c r="AJ31" s="232" t="str">
        <f t="shared" si="3"/>
        <v>NO APLICA</v>
      </c>
      <c r="AK31" s="240" t="str">
        <f t="shared" si="4"/>
        <v>NO APLICA</v>
      </c>
      <c r="AL31" s="234" t="s">
        <v>107</v>
      </c>
      <c r="AM31" s="150"/>
    </row>
    <row r="32" spans="2:39" ht="93.75" customHeight="1" x14ac:dyDescent="0.2">
      <c r="B32" s="185" t="s">
        <v>93</v>
      </c>
      <c r="C32" s="268"/>
      <c r="D32" s="186" t="s">
        <v>95</v>
      </c>
      <c r="E32" s="208">
        <v>36</v>
      </c>
      <c r="F32" s="210" t="s">
        <v>208</v>
      </c>
      <c r="G32" s="210" t="s">
        <v>209</v>
      </c>
      <c r="H32" s="193" t="s">
        <v>214</v>
      </c>
      <c r="I32" s="241" t="s">
        <v>215</v>
      </c>
      <c r="J32" s="209">
        <v>1</v>
      </c>
      <c r="K32" s="150" t="s">
        <v>147</v>
      </c>
      <c r="L32" s="193" t="s">
        <v>148</v>
      </c>
      <c r="M32" s="189">
        <v>1</v>
      </c>
      <c r="N32" s="203">
        <v>45139</v>
      </c>
      <c r="O32" s="203">
        <v>45535</v>
      </c>
      <c r="P32" s="203">
        <v>46022</v>
      </c>
      <c r="Q32" s="233">
        <v>45838</v>
      </c>
      <c r="R32" s="246" t="s">
        <v>212</v>
      </c>
      <c r="S32" s="234">
        <v>1</v>
      </c>
      <c r="T32" s="235">
        <f t="shared" si="8"/>
        <v>1</v>
      </c>
      <c r="U32" s="236">
        <f t="shared" si="9"/>
        <v>1</v>
      </c>
      <c r="V32" s="237" t="str">
        <f t="shared" si="10"/>
        <v>OK</v>
      </c>
      <c r="W32" s="246" t="s">
        <v>216</v>
      </c>
      <c r="X32" s="234" t="s">
        <v>182</v>
      </c>
      <c r="Y32" s="238" t="str">
        <f>IF(U32=100%,IF(U32&gt;=100%,"CUMPLIDA","ATENCIÓN"),IF(U32&lt;25%,"ATENCIÓN","EN EJECUCIÓN"))</f>
        <v>CUMPLIDA</v>
      </c>
      <c r="Z32" s="151"/>
      <c r="AA32" s="151"/>
      <c r="AB32" s="151"/>
      <c r="AC32" s="151"/>
      <c r="AD32" s="151"/>
      <c r="AE32" s="151"/>
      <c r="AF32" s="151"/>
      <c r="AG32" s="151"/>
      <c r="AH32" s="234" t="str">
        <f t="shared" si="2"/>
        <v>NO</v>
      </c>
      <c r="AI32" s="172" t="s">
        <v>106</v>
      </c>
      <c r="AJ32" s="232" t="str">
        <f t="shared" si="3"/>
        <v>NO APLICA</v>
      </c>
      <c r="AK32" s="240" t="str">
        <f t="shared" si="4"/>
        <v>NO APLICA</v>
      </c>
      <c r="AL32" s="234" t="s">
        <v>107</v>
      </c>
      <c r="AM32" s="150"/>
    </row>
  </sheetData>
  <autoFilter ref="A3:AO3"/>
  <mergeCells count="9">
    <mergeCell ref="C8:C13"/>
    <mergeCell ref="C14:C32"/>
    <mergeCell ref="AH1:AM2"/>
    <mergeCell ref="Q1:AG1"/>
    <mergeCell ref="B1:F2"/>
    <mergeCell ref="G1:P2"/>
    <mergeCell ref="Q2:Y2"/>
    <mergeCell ref="Z2:AG2"/>
    <mergeCell ref="C4:C6"/>
  </mergeCells>
  <conditionalFormatting sqref="V4:V8">
    <cfRule type="dataBar" priority="234">
      <dataBar>
        <cfvo type="min"/>
        <cfvo type="max"/>
        <color rgb="FF638EC6"/>
      </dataBar>
    </cfRule>
  </conditionalFormatting>
  <conditionalFormatting sqref="V4:V32">
    <cfRule type="containsText" dxfId="115" priority="52" stopIfTrue="1" operator="containsText" text="EN TERMINO">
      <formula>NOT(ISERROR(SEARCH("EN TERMINO",V4)))</formula>
    </cfRule>
    <cfRule type="containsText" priority="53" operator="containsText" text="AMARILLO">
      <formula>NOT(ISERROR(SEARCH("AMARILLO",V4)))</formula>
    </cfRule>
    <cfRule type="containsText" dxfId="114" priority="54" stopIfTrue="1" operator="containsText" text="ALERTA">
      <formula>NOT(ISERROR(SEARCH("ALERTA",V4)))</formula>
    </cfRule>
    <cfRule type="containsText" dxfId="113" priority="55" stopIfTrue="1" operator="containsText" text="OK">
      <formula>NOT(ISERROR(SEARCH("OK",V4)))</formula>
    </cfRule>
  </conditionalFormatting>
  <conditionalFormatting sqref="V19">
    <cfRule type="dataBar" priority="186">
      <dataBar>
        <cfvo type="min"/>
        <cfvo type="max"/>
        <color rgb="FF638EC6"/>
      </dataBar>
    </cfRule>
    <cfRule type="dataBar" priority="294">
      <dataBar>
        <cfvo type="min"/>
        <cfvo type="max"/>
        <color rgb="FF638EC6"/>
      </dataBar>
    </cfRule>
  </conditionalFormatting>
  <conditionalFormatting sqref="V20:V32 V9:V18">
    <cfRule type="dataBar" priority="295">
      <dataBar>
        <cfvo type="min"/>
        <cfvo type="max"/>
        <color rgb="FF638EC6"/>
      </dataBar>
    </cfRule>
  </conditionalFormatting>
  <conditionalFormatting sqref="Y4:Y32">
    <cfRule type="containsText" dxfId="112" priority="1" operator="containsText" text="EN EJECUCIÓN">
      <formula>NOT(ISERROR(SEARCH("EN EJECUCIÓN",Y4)))</formula>
    </cfRule>
    <cfRule type="containsText" dxfId="111" priority="2" operator="containsText" text="EN TERMINO">
      <formula>NOT(ISERROR(SEARCH("EN TERMINO",Y4)))</formula>
    </cfRule>
    <cfRule type="containsText" dxfId="110" priority="3" operator="containsText" text="ATENCIÓN">
      <formula>NOT(ISERROR(SEARCH("ATENCIÓN",Y4)))</formula>
    </cfRule>
    <cfRule type="containsText" dxfId="109" priority="4" stopIfTrue="1" operator="containsText" text="PENDIENTE">
      <formula>NOT(ISERROR(SEARCH("PENDIENTE",Y4)))</formula>
    </cfRule>
    <cfRule type="containsText" dxfId="108" priority="5" stopIfTrue="1" operator="containsText" text="INCUMPLIDA">
      <formula>NOT(ISERROR(SEARCH("INCUMPLIDA",Y4)))</formula>
    </cfRule>
    <cfRule type="containsText" dxfId="107" priority="6" stopIfTrue="1" operator="containsText" text="CUMPLIDA">
      <formula>NOT(ISERROR(SEARCH("CUMPLIDA",Y4)))</formula>
    </cfRule>
  </conditionalFormatting>
  <conditionalFormatting sqref="AK4:AK32">
    <cfRule type="containsText" dxfId="106" priority="13" operator="containsText" text="cerrada">
      <formula>NOT(ISERROR(SEARCH("cerrada",AK4)))</formula>
    </cfRule>
    <cfRule type="containsText" dxfId="105" priority="14" operator="containsText" text="cerrado">
      <formula>NOT(ISERROR(SEARCH("cerrado",AK4)))</formula>
    </cfRule>
    <cfRule type="containsText" dxfId="104" priority="15" operator="containsText" text="Abierto">
      <formula>NOT(ISERROR(SEARCH("Abierto",AK4)))</formula>
    </cfRule>
  </conditionalFormatting>
  <dataValidations count="8">
    <dataValidation type="date" allowBlank="1" showInputMessage="1" errorTitle="Entrada no válida" error="Por favor escriba una fecha válida (AAAA/MM/DD)" promptTitle="Ingrese una fecha (AAAA/MM/DD)" prompt=" Registre la FECHA PROGRAMADA para la terminación de la actividad. (FORMATO AAAA/MM/DD)" sqref="O14">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N4:P6 N14 N22:N32 N8 P14 N19:P19 O25:P32">
      <formula1>1900/1/1</formula1>
      <formula2>3000/1/1</formula2>
    </dataValidation>
    <dataValidation type="list" allowBlank="1" showInputMessage="1" showErrorMessage="1" sqref="L4:L7">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I12:I13">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H12:H13">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4:J13">
      <formula1>-2147483647</formula1>
      <formula2>2147483647</formula2>
    </dataValidation>
    <dataValidation type="list" allowBlank="1" showInputMessage="1" showErrorMessage="1" sqref="K4:K13">
      <formula1>"Correctiva, Preventiva, Acción de mejora"</formula1>
    </dataValidation>
    <dataValidation type="list" allowBlank="1" showInputMessage="1" showErrorMessage="1" sqref="AI4:AI32">
      <formula1>$BE$4:$BG$4</formula1>
    </dataValidation>
  </dataValidation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7"/>
  <sheetViews>
    <sheetView workbookViewId="0">
      <selection activeCell="D5" sqref="D5"/>
    </sheetView>
  </sheetViews>
  <sheetFormatPr baseColWidth="10" defaultColWidth="11.42578125" defaultRowHeight="16.5" x14ac:dyDescent="0.3"/>
  <cols>
    <col min="1" max="1" width="11.42578125" style="162"/>
    <col min="2" max="2" width="19.7109375" style="162" customWidth="1"/>
    <col min="3" max="3" width="24.7109375" style="162" customWidth="1"/>
    <col min="4" max="16384" width="11.42578125" style="162"/>
  </cols>
  <sheetData>
    <row r="2" spans="2:5" x14ac:dyDescent="0.3">
      <c r="B2" s="168" t="s">
        <v>217</v>
      </c>
    </row>
    <row r="4" spans="2:5" ht="51" x14ac:dyDescent="0.3">
      <c r="B4" s="149" t="s">
        <v>56</v>
      </c>
      <c r="C4" s="149" t="s">
        <v>218</v>
      </c>
    </row>
    <row r="5" spans="2:5" x14ac:dyDescent="0.3">
      <c r="B5" s="175" t="s">
        <v>219</v>
      </c>
      <c r="C5" s="175" t="s">
        <v>106</v>
      </c>
      <c r="D5" s="176">
        <f>IF(B5="SI",50%,0%)</f>
        <v>0.5</v>
      </c>
      <c r="E5" s="176">
        <f>IF(C5="NO",50%,0%)</f>
        <v>0.5</v>
      </c>
    </row>
    <row r="6" spans="2:5" x14ac:dyDescent="0.3">
      <c r="B6" s="174" t="s">
        <v>106</v>
      </c>
      <c r="C6" s="174" t="s">
        <v>106</v>
      </c>
      <c r="D6" s="176">
        <f>IF(B6="SI",50%,0%)</f>
        <v>0</v>
      </c>
      <c r="E6" s="176">
        <f t="shared" ref="E6:E7" si="0">IF(C6="NO",50%,0%)</f>
        <v>0.5</v>
      </c>
    </row>
    <row r="7" spans="2:5" x14ac:dyDescent="0.3">
      <c r="B7" s="175" t="s">
        <v>106</v>
      </c>
      <c r="C7" s="175" t="s">
        <v>219</v>
      </c>
      <c r="D7" s="176">
        <f t="shared" ref="D7" si="1">IF(B7="SI",50%,0%)</f>
        <v>0</v>
      </c>
      <c r="E7" s="176">
        <f t="shared" si="0"/>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M36"/>
  <sheetViews>
    <sheetView tabSelected="1" workbookViewId="0">
      <selection activeCell="H14" sqref="H14"/>
    </sheetView>
  </sheetViews>
  <sheetFormatPr baseColWidth="10" defaultColWidth="11.42578125" defaultRowHeight="16.5" x14ac:dyDescent="0.3"/>
  <cols>
    <col min="1" max="2" width="11.42578125" style="162"/>
    <col min="3" max="3" width="18.42578125" style="162" bestFit="1" customWidth="1"/>
    <col min="4" max="4" width="30.5703125" style="162" customWidth="1"/>
    <col min="5" max="5" width="11.42578125" style="162"/>
    <col min="6" max="6" width="14.5703125" style="162" customWidth="1"/>
    <col min="7" max="7" width="11.42578125" style="162"/>
    <col min="8" max="10" width="15.7109375" style="162" customWidth="1"/>
    <col min="11" max="16384" width="11.42578125" style="162"/>
  </cols>
  <sheetData>
    <row r="2" spans="3:13" x14ac:dyDescent="0.3">
      <c r="C2" s="260" t="s">
        <v>220</v>
      </c>
      <c r="D2" s="260"/>
      <c r="E2" s="260"/>
      <c r="F2" s="260"/>
      <c r="G2" s="260"/>
      <c r="H2" s="260"/>
      <c r="I2" s="260"/>
      <c r="J2" s="260"/>
      <c r="K2" s="260"/>
      <c r="L2" s="260"/>
      <c r="M2" s="260"/>
    </row>
    <row r="4" spans="3:13" ht="17.25" thickBot="1" x14ac:dyDescent="0.35"/>
    <row r="5" spans="3:13" ht="38.25" x14ac:dyDescent="0.3">
      <c r="C5" s="213" t="s">
        <v>221</v>
      </c>
      <c r="D5" s="213" t="s">
        <v>222</v>
      </c>
      <c r="E5" s="214" t="s">
        <v>223</v>
      </c>
      <c r="F5" s="215" t="s">
        <v>224</v>
      </c>
      <c r="G5" s="216" t="s">
        <v>225</v>
      </c>
      <c r="H5" s="217" t="s">
        <v>226</v>
      </c>
      <c r="I5" s="328" t="s">
        <v>368</v>
      </c>
      <c r="J5" s="328" t="s">
        <v>369</v>
      </c>
      <c r="K5" s="218" t="s">
        <v>227</v>
      </c>
      <c r="L5" s="219" t="s">
        <v>228</v>
      </c>
    </row>
    <row r="6" spans="3:13" ht="35.25" customHeight="1" x14ac:dyDescent="0.3">
      <c r="C6" s="279" t="s">
        <v>229</v>
      </c>
      <c r="D6" s="220" t="s">
        <v>94</v>
      </c>
      <c r="E6" s="221">
        <v>15</v>
      </c>
      <c r="F6" s="221">
        <v>11</v>
      </c>
      <c r="G6" s="222">
        <v>20</v>
      </c>
      <c r="H6" s="223">
        <v>17</v>
      </c>
      <c r="I6" s="223"/>
      <c r="J6" s="329"/>
      <c r="K6" s="330"/>
      <c r="L6" s="331">
        <v>3</v>
      </c>
    </row>
    <row r="7" spans="3:13" ht="35.25" customHeight="1" x14ac:dyDescent="0.3">
      <c r="C7" s="280"/>
      <c r="D7" s="220" t="s">
        <v>115</v>
      </c>
      <c r="E7" s="221">
        <v>22</v>
      </c>
      <c r="F7" s="221">
        <v>21</v>
      </c>
      <c r="G7" s="222">
        <v>20</v>
      </c>
      <c r="H7" s="223">
        <v>19</v>
      </c>
      <c r="I7" s="223"/>
      <c r="J7" s="329"/>
      <c r="K7" s="330"/>
      <c r="L7" s="331">
        <v>1</v>
      </c>
    </row>
    <row r="8" spans="3:13" ht="35.25" customHeight="1" x14ac:dyDescent="0.3">
      <c r="C8" s="280"/>
      <c r="D8" s="220" t="s">
        <v>122</v>
      </c>
      <c r="E8" s="221">
        <v>10</v>
      </c>
      <c r="F8" s="224">
        <v>5</v>
      </c>
      <c r="G8" s="223">
        <v>14</v>
      </c>
      <c r="H8" s="223">
        <v>8</v>
      </c>
      <c r="I8" s="223"/>
      <c r="J8" s="329"/>
      <c r="K8" s="330"/>
      <c r="L8" s="329">
        <v>6</v>
      </c>
    </row>
    <row r="9" spans="3:13" ht="35.25" customHeight="1" x14ac:dyDescent="0.3">
      <c r="C9" s="281"/>
      <c r="D9" s="220" t="s">
        <v>142</v>
      </c>
      <c r="E9" s="221">
        <v>16</v>
      </c>
      <c r="F9" s="224">
        <v>3</v>
      </c>
      <c r="G9" s="223">
        <v>24</v>
      </c>
      <c r="H9" s="223">
        <v>5</v>
      </c>
      <c r="I9" s="223"/>
      <c r="J9" s="329">
        <v>2</v>
      </c>
      <c r="K9" s="330">
        <v>1</v>
      </c>
      <c r="L9" s="329">
        <v>16</v>
      </c>
    </row>
    <row r="10" spans="3:13" x14ac:dyDescent="0.3">
      <c r="C10" s="282" t="s">
        <v>230</v>
      </c>
      <c r="D10" s="283"/>
      <c r="E10" s="225">
        <f t="shared" ref="E10:L10" si="0">SUM(E6:E9)</f>
        <v>63</v>
      </c>
      <c r="F10" s="226">
        <f>SUM(F6:F9)</f>
        <v>40</v>
      </c>
      <c r="G10" s="227">
        <f>SUM(G6:G9)</f>
        <v>78</v>
      </c>
      <c r="H10" s="228">
        <f>SUM(H6:H9)</f>
        <v>49</v>
      </c>
      <c r="I10" s="228"/>
      <c r="J10" s="228">
        <f>SUM(J6:J9)</f>
        <v>2</v>
      </c>
      <c r="K10" s="228">
        <f>SUM(K6:K9)</f>
        <v>1</v>
      </c>
      <c r="L10" s="226">
        <f t="shared" si="0"/>
        <v>26</v>
      </c>
    </row>
    <row r="11" spans="3:13" x14ac:dyDescent="0.3">
      <c r="C11" s="229"/>
      <c r="D11" s="230"/>
      <c r="E11" s="79"/>
      <c r="F11" s="231">
        <f>F10/E10</f>
        <v>0.63492063492063489</v>
      </c>
      <c r="G11" s="230"/>
      <c r="H11" s="231">
        <f>H10/G10</f>
        <v>0.62820512820512819</v>
      </c>
      <c r="I11" s="231"/>
      <c r="J11" s="231">
        <f>J10/G10</f>
        <v>2.564102564102564E-2</v>
      </c>
      <c r="K11" s="231">
        <f>K10/G10</f>
        <v>1.282051282051282E-2</v>
      </c>
      <c r="L11" s="231">
        <f>L10/G10</f>
        <v>0.33333333333333331</v>
      </c>
    </row>
    <row r="18" spans="3:13" x14ac:dyDescent="0.3">
      <c r="C18" s="168"/>
      <c r="D18" s="168"/>
      <c r="E18" s="168"/>
      <c r="F18" s="168"/>
      <c r="G18" s="168"/>
      <c r="H18" s="168"/>
      <c r="I18" s="168"/>
      <c r="J18" s="168"/>
      <c r="K18" s="168"/>
      <c r="L18" s="168"/>
      <c r="M18" s="168"/>
    </row>
    <row r="36" spans="3:13" x14ac:dyDescent="0.3">
      <c r="C36" s="168"/>
      <c r="D36" s="168"/>
      <c r="E36" s="168"/>
      <c r="F36" s="168"/>
      <c r="G36" s="168"/>
      <c r="H36" s="168"/>
      <c r="I36" s="168"/>
      <c r="J36" s="168"/>
      <c r="K36" s="168"/>
      <c r="L36" s="168"/>
      <c r="M36" s="168"/>
    </row>
  </sheetData>
  <sheetProtection selectLockedCells="1" selectUnlockedCells="1"/>
  <mergeCells count="3">
    <mergeCell ref="C2:M2"/>
    <mergeCell ref="C6:C9"/>
    <mergeCell ref="C10:D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289"/>
      <c r="B1" s="289"/>
      <c r="C1" s="289"/>
      <c r="D1" s="289"/>
      <c r="E1" s="289"/>
      <c r="F1" s="289"/>
      <c r="G1" s="289"/>
      <c r="H1" s="288" t="s">
        <v>231</v>
      </c>
      <c r="I1" s="288"/>
      <c r="J1" s="288"/>
      <c r="K1" s="288"/>
      <c r="L1" s="288"/>
      <c r="M1" s="288"/>
      <c r="N1" s="288"/>
      <c r="O1" s="288"/>
      <c r="P1" s="288"/>
      <c r="Q1" s="288"/>
      <c r="R1" s="288"/>
      <c r="S1" s="46"/>
      <c r="T1" s="290" t="s">
        <v>232</v>
      </c>
      <c r="U1" s="290"/>
      <c r="V1" s="290"/>
      <c r="W1" s="290"/>
      <c r="X1" s="290"/>
      <c r="Y1" s="290"/>
      <c r="Z1" s="290"/>
      <c r="AA1" s="290"/>
      <c r="AB1" s="290"/>
      <c r="AC1" s="291" t="s">
        <v>233</v>
      </c>
      <c r="AD1" s="291"/>
      <c r="AE1" s="291"/>
      <c r="AF1" s="291"/>
      <c r="AG1" s="291"/>
      <c r="AH1" s="291"/>
      <c r="AI1" s="291"/>
      <c r="AJ1" s="291"/>
      <c r="AK1" s="51"/>
      <c r="AL1" s="292" t="s">
        <v>234</v>
      </c>
      <c r="AM1" s="292"/>
      <c r="AN1" s="292"/>
      <c r="AO1" s="292"/>
      <c r="AP1" s="292"/>
      <c r="AQ1" s="292"/>
      <c r="AR1" s="292"/>
      <c r="AS1" s="292"/>
      <c r="AT1" s="52"/>
      <c r="AU1" s="284" t="s">
        <v>235</v>
      </c>
      <c r="AV1" s="284"/>
      <c r="AW1" s="284"/>
      <c r="AX1" s="284"/>
      <c r="AY1" s="284"/>
      <c r="AZ1" s="284"/>
      <c r="BA1" s="284"/>
      <c r="BB1" s="284"/>
      <c r="BC1" s="53"/>
      <c r="BD1" s="286" t="s">
        <v>236</v>
      </c>
      <c r="BE1" s="286"/>
      <c r="BF1" s="286"/>
      <c r="BG1" s="286"/>
      <c r="BH1" s="286"/>
      <c r="BI1" s="30"/>
      <c r="BJ1" s="30"/>
      <c r="BK1" s="30"/>
    </row>
    <row r="2" spans="1:63" ht="39.950000000000003" customHeight="1" x14ac:dyDescent="0.25">
      <c r="A2" s="287" t="s">
        <v>237</v>
      </c>
      <c r="B2" s="287" t="s">
        <v>9</v>
      </c>
      <c r="C2" s="287" t="s">
        <v>11</v>
      </c>
      <c r="D2" s="287" t="s">
        <v>238</v>
      </c>
      <c r="E2" s="287" t="s">
        <v>239</v>
      </c>
      <c r="F2" s="287" t="s">
        <v>13</v>
      </c>
      <c r="G2" s="287" t="s">
        <v>17</v>
      </c>
      <c r="H2" s="285" t="s">
        <v>72</v>
      </c>
      <c r="I2" s="288" t="s">
        <v>240</v>
      </c>
      <c r="J2" s="288"/>
      <c r="K2" s="288"/>
      <c r="L2" s="285" t="s">
        <v>73</v>
      </c>
      <c r="M2" s="285" t="s">
        <v>241</v>
      </c>
      <c r="N2" s="285" t="s">
        <v>242</v>
      </c>
      <c r="O2" s="285" t="s">
        <v>32</v>
      </c>
      <c r="P2" s="285" t="s">
        <v>243</v>
      </c>
      <c r="Q2" s="285" t="s">
        <v>244</v>
      </c>
      <c r="R2" s="285" t="s">
        <v>245</v>
      </c>
      <c r="S2" s="44"/>
      <c r="T2" s="294" t="s">
        <v>246</v>
      </c>
      <c r="U2" s="294" t="s">
        <v>247</v>
      </c>
      <c r="V2" s="294" t="s">
        <v>79</v>
      </c>
      <c r="W2" s="294" t="s">
        <v>80</v>
      </c>
      <c r="X2" s="294" t="s">
        <v>248</v>
      </c>
      <c r="Y2" s="294" t="s">
        <v>82</v>
      </c>
      <c r="Z2" s="294" t="s">
        <v>83</v>
      </c>
      <c r="AA2" s="294" t="s">
        <v>249</v>
      </c>
      <c r="AB2" s="45"/>
      <c r="AC2" s="293" t="s">
        <v>250</v>
      </c>
      <c r="AD2" s="293" t="s">
        <v>251</v>
      </c>
      <c r="AE2" s="293" t="s">
        <v>252</v>
      </c>
      <c r="AF2" s="293" t="s">
        <v>253</v>
      </c>
      <c r="AG2" s="293" t="s">
        <v>254</v>
      </c>
      <c r="AH2" s="293" t="s">
        <v>255</v>
      </c>
      <c r="AI2" s="293" t="s">
        <v>256</v>
      </c>
      <c r="AJ2" s="293" t="s">
        <v>257</v>
      </c>
      <c r="AK2" s="43"/>
      <c r="AL2" s="295" t="s">
        <v>85</v>
      </c>
      <c r="AM2" s="295" t="s">
        <v>258</v>
      </c>
      <c r="AN2" s="295" t="s">
        <v>87</v>
      </c>
      <c r="AO2" s="295" t="s">
        <v>88</v>
      </c>
      <c r="AP2" s="295" t="s">
        <v>259</v>
      </c>
      <c r="AQ2" s="295" t="s">
        <v>90</v>
      </c>
      <c r="AR2" s="295" t="s">
        <v>91</v>
      </c>
      <c r="AS2" s="295" t="s">
        <v>260</v>
      </c>
      <c r="AT2" s="48"/>
      <c r="AU2" s="297" t="s">
        <v>85</v>
      </c>
      <c r="AV2" s="47"/>
      <c r="AW2" s="297" t="s">
        <v>258</v>
      </c>
      <c r="AX2" s="297" t="s">
        <v>87</v>
      </c>
      <c r="AY2" s="297" t="s">
        <v>88</v>
      </c>
      <c r="AZ2" s="297" t="s">
        <v>89</v>
      </c>
      <c r="BA2" s="297" t="s">
        <v>90</v>
      </c>
      <c r="BB2" s="297" t="s">
        <v>91</v>
      </c>
      <c r="BC2" s="297" t="s">
        <v>261</v>
      </c>
      <c r="BD2" s="296" t="s">
        <v>52</v>
      </c>
      <c r="BE2" s="296" t="s">
        <v>262</v>
      </c>
      <c r="BF2" s="296" t="s">
        <v>263</v>
      </c>
      <c r="BG2" s="296" t="s">
        <v>264</v>
      </c>
      <c r="BH2" s="298" t="s">
        <v>265</v>
      </c>
      <c r="BI2" s="296" t="s">
        <v>263</v>
      </c>
      <c r="BJ2" s="296" t="s">
        <v>264</v>
      </c>
      <c r="BK2" s="298" t="s">
        <v>265</v>
      </c>
    </row>
    <row r="3" spans="1:63" ht="39.950000000000003" customHeight="1" x14ac:dyDescent="0.25">
      <c r="A3" s="287"/>
      <c r="B3" s="287"/>
      <c r="C3" s="287"/>
      <c r="D3" s="287"/>
      <c r="E3" s="287"/>
      <c r="F3" s="287"/>
      <c r="G3" s="287"/>
      <c r="H3" s="285"/>
      <c r="I3" s="34" t="s">
        <v>266</v>
      </c>
      <c r="J3" s="44" t="s">
        <v>24</v>
      </c>
      <c r="K3" s="44" t="s">
        <v>26</v>
      </c>
      <c r="L3" s="285"/>
      <c r="M3" s="285"/>
      <c r="N3" s="285"/>
      <c r="O3" s="285"/>
      <c r="P3" s="285"/>
      <c r="Q3" s="285"/>
      <c r="R3" s="285"/>
      <c r="S3" s="44" t="s">
        <v>267</v>
      </c>
      <c r="T3" s="294"/>
      <c r="U3" s="294"/>
      <c r="V3" s="294"/>
      <c r="W3" s="294"/>
      <c r="X3" s="294"/>
      <c r="Y3" s="294"/>
      <c r="Z3" s="294"/>
      <c r="AA3" s="294"/>
      <c r="AB3" s="45" t="s">
        <v>52</v>
      </c>
      <c r="AC3" s="293"/>
      <c r="AD3" s="293"/>
      <c r="AE3" s="293"/>
      <c r="AF3" s="293"/>
      <c r="AG3" s="293"/>
      <c r="AH3" s="293"/>
      <c r="AI3" s="293"/>
      <c r="AJ3" s="293"/>
      <c r="AK3" s="43" t="s">
        <v>52</v>
      </c>
      <c r="AL3" s="295"/>
      <c r="AM3" s="295"/>
      <c r="AN3" s="295"/>
      <c r="AO3" s="295"/>
      <c r="AP3" s="295"/>
      <c r="AQ3" s="295"/>
      <c r="AR3" s="295"/>
      <c r="AS3" s="295"/>
      <c r="AT3" s="48" t="s">
        <v>52</v>
      </c>
      <c r="AU3" s="297"/>
      <c r="AV3" s="47" t="s">
        <v>268</v>
      </c>
      <c r="AW3" s="297"/>
      <c r="AX3" s="297"/>
      <c r="AY3" s="297"/>
      <c r="AZ3" s="297"/>
      <c r="BA3" s="297"/>
      <c r="BB3" s="297"/>
      <c r="BC3" s="297"/>
      <c r="BD3" s="296"/>
      <c r="BE3" s="296"/>
      <c r="BF3" s="296"/>
      <c r="BG3" s="296"/>
      <c r="BH3" s="298"/>
      <c r="BI3" s="296"/>
      <c r="BJ3" s="296"/>
      <c r="BK3" s="298"/>
    </row>
    <row r="4" spans="1:63" ht="39.950000000000003" customHeight="1" x14ac:dyDescent="0.25">
      <c r="A4" s="1" t="s">
        <v>269</v>
      </c>
      <c r="B4" s="1" t="s">
        <v>270</v>
      </c>
      <c r="C4" s="1" t="s">
        <v>271</v>
      </c>
      <c r="D4" s="1" t="s">
        <v>269</v>
      </c>
      <c r="E4" s="1" t="s">
        <v>272</v>
      </c>
      <c r="F4" s="1" t="s">
        <v>270</v>
      </c>
      <c r="G4" s="1" t="s">
        <v>273</v>
      </c>
      <c r="H4" s="2" t="s">
        <v>274</v>
      </c>
      <c r="I4" s="35" t="s">
        <v>275</v>
      </c>
      <c r="J4" s="2"/>
      <c r="K4" s="2" t="s">
        <v>276</v>
      </c>
      <c r="L4" s="2" t="s">
        <v>270</v>
      </c>
      <c r="M4" s="2" t="s">
        <v>270</v>
      </c>
      <c r="N4" s="2" t="s">
        <v>277</v>
      </c>
      <c r="O4" s="2" t="s">
        <v>270</v>
      </c>
      <c r="P4" s="2" t="s">
        <v>278</v>
      </c>
      <c r="Q4" s="2" t="s">
        <v>269</v>
      </c>
      <c r="R4" s="2" t="s">
        <v>269</v>
      </c>
      <c r="S4" s="2" t="s">
        <v>269</v>
      </c>
      <c r="T4" s="26" t="s">
        <v>269</v>
      </c>
      <c r="U4" s="26" t="s">
        <v>279</v>
      </c>
      <c r="V4" s="26" t="s">
        <v>280</v>
      </c>
      <c r="W4" s="26" t="s">
        <v>281</v>
      </c>
      <c r="X4" s="26" t="s">
        <v>281</v>
      </c>
      <c r="Y4" s="26" t="s">
        <v>277</v>
      </c>
      <c r="Z4" s="26" t="s">
        <v>282</v>
      </c>
      <c r="AA4" s="26" t="s">
        <v>270</v>
      </c>
      <c r="AB4" s="26" t="s">
        <v>283</v>
      </c>
      <c r="AC4" s="27" t="s">
        <v>269</v>
      </c>
      <c r="AD4" s="27" t="s">
        <v>279</v>
      </c>
      <c r="AE4" s="27" t="s">
        <v>280</v>
      </c>
      <c r="AF4" s="27" t="s">
        <v>281</v>
      </c>
      <c r="AG4" s="27" t="s">
        <v>281</v>
      </c>
      <c r="AH4" s="27" t="s">
        <v>277</v>
      </c>
      <c r="AI4" s="27" t="s">
        <v>282</v>
      </c>
      <c r="AJ4" s="27" t="s">
        <v>270</v>
      </c>
      <c r="AK4" s="27"/>
      <c r="AL4" s="28" t="s">
        <v>269</v>
      </c>
      <c r="AM4" s="28" t="s">
        <v>279</v>
      </c>
      <c r="AN4" s="28" t="s">
        <v>280</v>
      </c>
      <c r="AO4" s="28" t="s">
        <v>281</v>
      </c>
      <c r="AP4" s="28" t="s">
        <v>281</v>
      </c>
      <c r="AQ4" s="28" t="s">
        <v>277</v>
      </c>
      <c r="AR4" s="28" t="s">
        <v>282</v>
      </c>
      <c r="AS4" s="28" t="s">
        <v>270</v>
      </c>
      <c r="AT4" s="28"/>
      <c r="AU4" s="29" t="s">
        <v>269</v>
      </c>
      <c r="AV4" s="29"/>
      <c r="AW4" s="29" t="s">
        <v>279</v>
      </c>
      <c r="AX4" s="29" t="s">
        <v>280</v>
      </c>
      <c r="AY4" s="29" t="s">
        <v>281</v>
      </c>
      <c r="AZ4" s="29" t="s">
        <v>281</v>
      </c>
      <c r="BA4" s="29" t="s">
        <v>277</v>
      </c>
      <c r="BB4" s="29" t="s">
        <v>282</v>
      </c>
      <c r="BC4" s="29"/>
      <c r="BD4" s="50" t="s">
        <v>283</v>
      </c>
      <c r="BE4" s="50"/>
      <c r="BF4" s="50" t="s">
        <v>283</v>
      </c>
      <c r="BG4" s="50" t="s">
        <v>270</v>
      </c>
      <c r="BH4" s="298"/>
      <c r="BI4" s="50" t="s">
        <v>283</v>
      </c>
      <c r="BJ4" s="50" t="s">
        <v>270</v>
      </c>
      <c r="BK4" s="298"/>
    </row>
    <row r="5" spans="1:63" ht="39.950000000000003" customHeight="1" x14ac:dyDescent="0.25">
      <c r="A5" s="58"/>
      <c r="B5" s="49" t="s">
        <v>284</v>
      </c>
      <c r="C5" s="299" t="s">
        <v>285</v>
      </c>
      <c r="D5" s="123">
        <v>44677</v>
      </c>
      <c r="E5" s="104" t="s">
        <v>286</v>
      </c>
      <c r="F5" s="124" t="s">
        <v>287</v>
      </c>
      <c r="G5" s="124" t="s">
        <v>288</v>
      </c>
      <c r="H5" s="54" t="s">
        <v>289</v>
      </c>
      <c r="I5" s="54" t="s">
        <v>290</v>
      </c>
      <c r="J5" s="54" t="s">
        <v>291</v>
      </c>
      <c r="K5" s="40">
        <v>1</v>
      </c>
      <c r="L5" s="40" t="s">
        <v>100</v>
      </c>
      <c r="M5" s="54" t="s">
        <v>292</v>
      </c>
      <c r="N5" s="54" t="s">
        <v>293</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284</v>
      </c>
      <c r="C6" s="300"/>
      <c r="D6" s="123">
        <v>44677</v>
      </c>
      <c r="E6" s="104" t="s">
        <v>286</v>
      </c>
      <c r="F6" s="124" t="s">
        <v>287</v>
      </c>
      <c r="G6" s="125" t="s">
        <v>294</v>
      </c>
      <c r="H6" s="54" t="s">
        <v>295</v>
      </c>
      <c r="I6" s="54" t="s">
        <v>296</v>
      </c>
      <c r="J6" s="54" t="s">
        <v>297</v>
      </c>
      <c r="K6" s="40">
        <v>1</v>
      </c>
      <c r="L6" s="40" t="s">
        <v>100</v>
      </c>
      <c r="M6" s="54" t="s">
        <v>292</v>
      </c>
      <c r="N6" s="54" t="s">
        <v>293</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284</v>
      </c>
      <c r="C7" s="300"/>
      <c r="D7" s="123">
        <v>44677</v>
      </c>
      <c r="E7" s="104" t="s">
        <v>286</v>
      </c>
      <c r="F7" s="124" t="s">
        <v>298</v>
      </c>
      <c r="G7" s="125" t="s">
        <v>299</v>
      </c>
      <c r="H7" s="54" t="s">
        <v>300</v>
      </c>
      <c r="I7" s="54" t="s">
        <v>301</v>
      </c>
      <c r="J7" s="54" t="s">
        <v>302</v>
      </c>
      <c r="K7" s="40">
        <v>1</v>
      </c>
      <c r="L7" s="40" t="s">
        <v>100</v>
      </c>
      <c r="M7" s="54" t="s">
        <v>292</v>
      </c>
      <c r="N7" s="54" t="s">
        <v>293</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284</v>
      </c>
      <c r="C8" s="300"/>
      <c r="D8" s="123">
        <v>44677</v>
      </c>
      <c r="E8" s="104" t="s">
        <v>286</v>
      </c>
      <c r="F8" s="125" t="s">
        <v>303</v>
      </c>
      <c r="G8" s="125" t="s">
        <v>304</v>
      </c>
      <c r="H8" s="126" t="s">
        <v>305</v>
      </c>
      <c r="I8" s="54" t="s">
        <v>306</v>
      </c>
      <c r="J8" s="126" t="s">
        <v>307</v>
      </c>
      <c r="K8" s="40">
        <v>2</v>
      </c>
      <c r="L8" s="127" t="s">
        <v>308</v>
      </c>
      <c r="M8" s="126" t="s">
        <v>292</v>
      </c>
      <c r="N8" s="126" t="s">
        <v>293</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284</v>
      </c>
      <c r="C9" s="300"/>
      <c r="D9" s="123">
        <v>44677</v>
      </c>
      <c r="E9" s="104" t="s">
        <v>286</v>
      </c>
      <c r="F9" s="125" t="s">
        <v>303</v>
      </c>
      <c r="G9" s="125" t="s">
        <v>309</v>
      </c>
      <c r="H9" s="126" t="s">
        <v>310</v>
      </c>
      <c r="I9" s="126" t="s">
        <v>311</v>
      </c>
      <c r="J9" s="54" t="s">
        <v>302</v>
      </c>
      <c r="K9" s="40">
        <v>1</v>
      </c>
      <c r="L9" s="40" t="s">
        <v>308</v>
      </c>
      <c r="M9" s="54" t="s">
        <v>292</v>
      </c>
      <c r="N9" s="54" t="s">
        <v>293</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284</v>
      </c>
      <c r="C10" s="300"/>
      <c r="D10" s="123">
        <v>44677</v>
      </c>
      <c r="E10" s="104" t="s">
        <v>286</v>
      </c>
      <c r="F10" s="125" t="s">
        <v>303</v>
      </c>
      <c r="G10" s="125" t="s">
        <v>312</v>
      </c>
      <c r="H10" s="126" t="s">
        <v>313</v>
      </c>
      <c r="I10" s="126" t="s">
        <v>314</v>
      </c>
      <c r="J10" s="126" t="s">
        <v>315</v>
      </c>
      <c r="K10" s="54">
        <v>3</v>
      </c>
      <c r="L10" s="126" t="s">
        <v>100</v>
      </c>
      <c r="M10" s="126" t="s">
        <v>292</v>
      </c>
      <c r="N10" s="126" t="s">
        <v>293</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284</v>
      </c>
      <c r="C11" s="300"/>
      <c r="D11" s="123">
        <v>44677</v>
      </c>
      <c r="E11" s="104" t="s">
        <v>286</v>
      </c>
      <c r="F11" s="302" t="s">
        <v>303</v>
      </c>
      <c r="G11" s="303" t="s">
        <v>316</v>
      </c>
      <c r="H11" s="54" t="s">
        <v>317</v>
      </c>
      <c r="I11" s="54" t="s">
        <v>318</v>
      </c>
      <c r="J11" s="54" t="s">
        <v>319</v>
      </c>
      <c r="K11" s="40">
        <v>2</v>
      </c>
      <c r="L11" s="40" t="s">
        <v>308</v>
      </c>
      <c r="M11" s="54" t="s">
        <v>292</v>
      </c>
      <c r="N11" s="54" t="s">
        <v>293</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284</v>
      </c>
      <c r="C12" s="300"/>
      <c r="D12" s="123">
        <v>44677</v>
      </c>
      <c r="E12" s="104" t="s">
        <v>286</v>
      </c>
      <c r="F12" s="302"/>
      <c r="G12" s="303"/>
      <c r="H12" s="126" t="s">
        <v>320</v>
      </c>
      <c r="I12" s="54" t="s">
        <v>321</v>
      </c>
      <c r="J12" s="54" t="s">
        <v>302</v>
      </c>
      <c r="K12" s="40">
        <v>1</v>
      </c>
      <c r="L12" s="40" t="s">
        <v>308</v>
      </c>
      <c r="M12" s="54" t="s">
        <v>292</v>
      </c>
      <c r="N12" s="54" t="s">
        <v>293</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284</v>
      </c>
      <c r="C13" s="300"/>
      <c r="D13" s="123">
        <v>44677</v>
      </c>
      <c r="E13" s="104" t="s">
        <v>286</v>
      </c>
      <c r="F13" s="304" t="s">
        <v>322</v>
      </c>
      <c r="G13" s="303" t="s">
        <v>323</v>
      </c>
      <c r="H13" s="54" t="s">
        <v>324</v>
      </c>
      <c r="I13" s="54" t="s">
        <v>325</v>
      </c>
      <c r="J13" s="54" t="s">
        <v>326</v>
      </c>
      <c r="K13" s="40">
        <v>2</v>
      </c>
      <c r="L13" s="40" t="s">
        <v>308</v>
      </c>
      <c r="M13" s="54" t="s">
        <v>292</v>
      </c>
      <c r="N13" s="54" t="s">
        <v>293</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284</v>
      </c>
      <c r="C14" s="300"/>
      <c r="D14" s="123">
        <v>44677</v>
      </c>
      <c r="E14" s="104" t="s">
        <v>286</v>
      </c>
      <c r="F14" s="304"/>
      <c r="G14" s="303"/>
      <c r="H14" s="54" t="s">
        <v>327</v>
      </c>
      <c r="I14" s="54" t="s">
        <v>328</v>
      </c>
      <c r="J14" s="54" t="s">
        <v>329</v>
      </c>
      <c r="K14" s="40">
        <v>1</v>
      </c>
      <c r="L14" s="40" t="s">
        <v>308</v>
      </c>
      <c r="M14" s="54" t="s">
        <v>292</v>
      </c>
      <c r="N14" s="54" t="s">
        <v>293</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284</v>
      </c>
      <c r="C15" s="300"/>
      <c r="D15" s="123">
        <v>44677</v>
      </c>
      <c r="E15" s="104" t="s">
        <v>286</v>
      </c>
      <c r="F15" s="303" t="s">
        <v>330</v>
      </c>
      <c r="G15" s="303" t="s">
        <v>331</v>
      </c>
      <c r="H15" s="54" t="s">
        <v>332</v>
      </c>
      <c r="I15" s="54" t="s">
        <v>333</v>
      </c>
      <c r="J15" s="54" t="s">
        <v>334</v>
      </c>
      <c r="K15" s="40">
        <v>3</v>
      </c>
      <c r="L15" s="40" t="s">
        <v>308</v>
      </c>
      <c r="M15" s="54" t="s">
        <v>292</v>
      </c>
      <c r="N15" s="54" t="s">
        <v>293</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284</v>
      </c>
      <c r="C16" s="301"/>
      <c r="D16" s="123">
        <v>44677</v>
      </c>
      <c r="E16" s="104" t="s">
        <v>286</v>
      </c>
      <c r="F16" s="303"/>
      <c r="G16" s="303"/>
      <c r="H16" s="54" t="s">
        <v>335</v>
      </c>
      <c r="I16" s="54" t="s">
        <v>336</v>
      </c>
      <c r="J16" s="54" t="s">
        <v>337</v>
      </c>
      <c r="K16" s="40">
        <v>1</v>
      </c>
      <c r="L16" s="40" t="s">
        <v>308</v>
      </c>
      <c r="M16" s="54" t="s">
        <v>292</v>
      </c>
      <c r="N16" s="54" t="s">
        <v>293</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filterColumn colId="12">
      <filters>
        <filter val="Unidad de Loterias"/>
      </filters>
    </filterColumn>
  </autoFilter>
  <mergeCells count="70">
    <mergeCell ref="C5:C16"/>
    <mergeCell ref="F11:F12"/>
    <mergeCell ref="G11:G12"/>
    <mergeCell ref="F13:F14"/>
    <mergeCell ref="G13:G14"/>
    <mergeCell ref="F15:F16"/>
    <mergeCell ref="G15:G16"/>
    <mergeCell ref="BG2:BG3"/>
    <mergeCell ref="BH2:BH4"/>
    <mergeCell ref="BI2:BI3"/>
    <mergeCell ref="BJ2:BJ3"/>
    <mergeCell ref="BK2:BK4"/>
    <mergeCell ref="BF2:BF3"/>
    <mergeCell ref="AS2:AS3"/>
    <mergeCell ref="AU2:AU3"/>
    <mergeCell ref="AW2:AW3"/>
    <mergeCell ref="AX2:AX3"/>
    <mergeCell ref="AY2:AY3"/>
    <mergeCell ref="AZ2:AZ3"/>
    <mergeCell ref="BA2:BA3"/>
    <mergeCell ref="BB2:BB3"/>
    <mergeCell ref="BC2:BC3"/>
    <mergeCell ref="BD2:BD3"/>
    <mergeCell ref="BE2:BE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s>
  <conditionalFormatting sqref="Y5:Y6">
    <cfRule type="containsText" dxfId="103" priority="15" stopIfTrue="1" operator="containsText" text="EN TERMINO">
      <formula>NOT(ISERROR(SEARCH("EN TERMINO",Y5)))</formula>
    </cfRule>
    <cfRule type="containsText" priority="16" operator="containsText" text="AMARILLO">
      <formula>NOT(ISERROR(SEARCH("AMARILLO",Y5)))</formula>
    </cfRule>
    <cfRule type="containsText" dxfId="102" priority="17" stopIfTrue="1" operator="containsText" text="ALERTA">
      <formula>NOT(ISERROR(SEARCH("ALERTA",Y5)))</formula>
    </cfRule>
    <cfRule type="containsText" dxfId="101" priority="18" stopIfTrue="1" operator="containsText" text="OK">
      <formula>NOT(ISERROR(SEARCH("OK",Y5)))</formula>
    </cfRule>
  </conditionalFormatting>
  <conditionalFormatting sqref="AB5:AB6">
    <cfRule type="containsText" dxfId="100" priority="19" stopIfTrue="1" operator="containsText" text="CUMPLIDA">
      <formula>NOT(ISERROR(SEARCH("CUMPLIDA",AB5)))</formula>
    </cfRule>
    <cfRule type="containsText" dxfId="99" priority="20" stopIfTrue="1" operator="containsText" text="PENDIENTE">
      <formula>NOT(ISERROR(SEARCH("PENDIENTE",AB5)))</formula>
    </cfRule>
    <cfRule type="containsText" dxfId="98" priority="21" stopIfTrue="1" operator="containsText" text="INCUMPLIDA">
      <formula>NOT(ISERROR(SEARCH("INCUMPLIDA",AB5)))</formula>
    </cfRule>
  </conditionalFormatting>
  <conditionalFormatting sqref="AH5:AH6 AQ5:AQ6 BA5:BA6">
    <cfRule type="containsText" dxfId="97" priority="6" stopIfTrue="1" operator="containsText" text="EN TERMINO">
      <formula>NOT(ISERROR(SEARCH("EN TERMINO",AH5)))</formula>
    </cfRule>
    <cfRule type="containsText" priority="7" operator="containsText" text="AMARILLO">
      <formula>NOT(ISERROR(SEARCH("AMARILLO",AH5)))</formula>
    </cfRule>
    <cfRule type="containsText" dxfId="96" priority="8" stopIfTrue="1" operator="containsText" text="ALERTA">
      <formula>NOT(ISERROR(SEARCH("ALERTA",AH5)))</formula>
    </cfRule>
    <cfRule type="containsText" dxfId="95" priority="9" stopIfTrue="1" operator="containsText" text="OK">
      <formula>NOT(ISERROR(SEARCH("OK",AH5)))</formula>
    </cfRule>
  </conditionalFormatting>
  <conditionalFormatting sqref="AK5:AK6 AT5:AT6 BD5:BD6">
    <cfRule type="containsText" dxfId="94" priority="10" stopIfTrue="1" operator="containsText" text="CUMPLIDA">
      <formula>NOT(ISERROR(SEARCH("CUMPLIDA",AK5)))</formula>
    </cfRule>
    <cfRule type="containsText" dxfId="93" priority="11" stopIfTrue="1" operator="containsText" text="PENDIENTE">
      <formula>NOT(ISERROR(SEARCH("PENDIENTE",AK5)))</formula>
    </cfRule>
    <cfRule type="containsText" dxfId="92" priority="12" stopIfTrue="1" operator="containsText" text="INCUMPLIDA">
      <formula>NOT(ISERROR(SEARCH("INCUMPLIDA",AK5)))</formula>
    </cfRule>
  </conditionalFormatting>
  <conditionalFormatting sqref="AK5:AK6">
    <cfRule type="containsText" dxfId="91"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0" priority="3" operator="containsText" text="cerrada">
      <formula>NOT(ISERROR(SEARCH("cerrada",BF5)))</formula>
    </cfRule>
    <cfRule type="containsText" dxfId="89" priority="4" operator="containsText" text="cerrado">
      <formula>NOT(ISERROR(SEARCH("cerrado",BF5)))</formula>
    </cfRule>
    <cfRule type="containsText" dxfId="88" priority="5" operator="containsText" text="Abierto">
      <formula>NOT(ISERROR(SEARCH("Abierto",BF5)))</formula>
    </cfRule>
  </conditionalFormatting>
  <dataValidations count="1">
    <dataValidation type="list" allowBlank="1" showInputMessage="1" showErrorMessage="1" sqref="L5:L9 L11:L16">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289"/>
      <c r="B1" s="289"/>
      <c r="C1" s="289"/>
      <c r="D1" s="289"/>
      <c r="E1" s="289"/>
      <c r="F1" s="289"/>
      <c r="G1" s="289"/>
      <c r="H1" s="289"/>
      <c r="I1" s="288" t="s">
        <v>231</v>
      </c>
      <c r="J1" s="288"/>
      <c r="K1" s="288"/>
      <c r="L1" s="288"/>
      <c r="M1" s="288"/>
      <c r="N1" s="288"/>
      <c r="O1" s="288"/>
      <c r="P1" s="288"/>
      <c r="Q1" s="288"/>
      <c r="R1" s="288"/>
      <c r="S1" s="288"/>
      <c r="T1" s="46"/>
      <c r="U1" s="290" t="s">
        <v>232</v>
      </c>
      <c r="V1" s="290"/>
      <c r="W1" s="290"/>
      <c r="X1" s="290"/>
      <c r="Y1" s="290"/>
      <c r="Z1" s="290"/>
      <c r="AA1" s="290"/>
      <c r="AB1" s="290"/>
      <c r="AC1" s="290"/>
      <c r="AD1" s="291" t="s">
        <v>233</v>
      </c>
      <c r="AE1" s="291"/>
      <c r="AF1" s="291"/>
      <c r="AG1" s="291"/>
      <c r="AH1" s="291"/>
      <c r="AI1" s="291"/>
      <c r="AJ1" s="291"/>
      <c r="AK1" s="291"/>
      <c r="AL1" s="51"/>
      <c r="AM1" s="292" t="s">
        <v>234</v>
      </c>
      <c r="AN1" s="292"/>
      <c r="AO1" s="292"/>
      <c r="AP1" s="292"/>
      <c r="AQ1" s="292"/>
      <c r="AR1" s="292"/>
      <c r="AS1" s="292"/>
      <c r="AT1" s="292"/>
      <c r="AU1" s="52"/>
      <c r="AV1" s="284" t="s">
        <v>235</v>
      </c>
      <c r="AW1" s="284"/>
      <c r="AX1" s="284"/>
      <c r="AY1" s="284"/>
      <c r="AZ1" s="284"/>
      <c r="BA1" s="284"/>
      <c r="BB1" s="284"/>
      <c r="BC1" s="284"/>
      <c r="BD1" s="53"/>
      <c r="BE1" s="286" t="s">
        <v>236</v>
      </c>
      <c r="BF1" s="286"/>
      <c r="BG1" s="286"/>
      <c r="BH1" s="286"/>
      <c r="BI1" s="286"/>
    </row>
    <row r="2" spans="1:61" ht="39.950000000000003" customHeight="1" x14ac:dyDescent="0.25">
      <c r="A2" s="287" t="s">
        <v>237</v>
      </c>
      <c r="B2" s="287" t="s">
        <v>9</v>
      </c>
      <c r="C2" s="287" t="s">
        <v>11</v>
      </c>
      <c r="D2" s="287" t="s">
        <v>238</v>
      </c>
      <c r="E2" s="287" t="s">
        <v>239</v>
      </c>
      <c r="F2" s="287" t="s">
        <v>13</v>
      </c>
      <c r="G2" s="287" t="s">
        <v>15</v>
      </c>
      <c r="H2" s="287" t="s">
        <v>17</v>
      </c>
      <c r="I2" s="285" t="s">
        <v>72</v>
      </c>
      <c r="J2" s="288" t="s">
        <v>240</v>
      </c>
      <c r="K2" s="288"/>
      <c r="L2" s="288"/>
      <c r="M2" s="285" t="s">
        <v>73</v>
      </c>
      <c r="N2" s="285" t="s">
        <v>241</v>
      </c>
      <c r="O2" s="285" t="s">
        <v>242</v>
      </c>
      <c r="P2" s="285" t="s">
        <v>32</v>
      </c>
      <c r="Q2" s="285" t="s">
        <v>243</v>
      </c>
      <c r="R2" s="285" t="s">
        <v>244</v>
      </c>
      <c r="S2" s="285" t="s">
        <v>245</v>
      </c>
      <c r="T2" s="44"/>
      <c r="U2" s="294" t="s">
        <v>246</v>
      </c>
      <c r="V2" s="294" t="s">
        <v>247</v>
      </c>
      <c r="W2" s="294" t="s">
        <v>79</v>
      </c>
      <c r="X2" s="294" t="s">
        <v>80</v>
      </c>
      <c r="Y2" s="294" t="s">
        <v>248</v>
      </c>
      <c r="Z2" s="294" t="s">
        <v>82</v>
      </c>
      <c r="AA2" s="294" t="s">
        <v>83</v>
      </c>
      <c r="AB2" s="294" t="s">
        <v>249</v>
      </c>
      <c r="AC2" s="45"/>
      <c r="AD2" s="293" t="s">
        <v>250</v>
      </c>
      <c r="AE2" s="293" t="s">
        <v>338</v>
      </c>
      <c r="AF2" s="293" t="s">
        <v>252</v>
      </c>
      <c r="AG2" s="293" t="s">
        <v>253</v>
      </c>
      <c r="AH2" s="293" t="s">
        <v>254</v>
      </c>
      <c r="AI2" s="293" t="s">
        <v>255</v>
      </c>
      <c r="AJ2" s="293" t="s">
        <v>256</v>
      </c>
      <c r="AK2" s="293" t="s">
        <v>257</v>
      </c>
      <c r="AL2" s="43"/>
      <c r="AM2" s="295" t="s">
        <v>85</v>
      </c>
      <c r="AN2" s="295" t="s">
        <v>258</v>
      </c>
      <c r="AO2" s="295" t="s">
        <v>87</v>
      </c>
      <c r="AP2" s="295" t="s">
        <v>88</v>
      </c>
      <c r="AQ2" s="295" t="s">
        <v>259</v>
      </c>
      <c r="AR2" s="295" t="s">
        <v>90</v>
      </c>
      <c r="AS2" s="295" t="s">
        <v>91</v>
      </c>
      <c r="AT2" s="295" t="s">
        <v>260</v>
      </c>
      <c r="AU2" s="48"/>
      <c r="AV2" s="297" t="s">
        <v>85</v>
      </c>
      <c r="AW2" s="47"/>
      <c r="AX2" s="297" t="s">
        <v>258</v>
      </c>
      <c r="AY2" s="297" t="s">
        <v>87</v>
      </c>
      <c r="AZ2" s="297" t="s">
        <v>88</v>
      </c>
      <c r="BA2" s="297" t="s">
        <v>89</v>
      </c>
      <c r="BB2" s="297" t="s">
        <v>90</v>
      </c>
      <c r="BC2" s="297" t="s">
        <v>91</v>
      </c>
      <c r="BD2" s="297" t="s">
        <v>261</v>
      </c>
      <c r="BE2" s="296" t="s">
        <v>52</v>
      </c>
      <c r="BF2" s="296" t="s">
        <v>262</v>
      </c>
      <c r="BG2" s="296" t="s">
        <v>263</v>
      </c>
      <c r="BH2" s="296" t="s">
        <v>264</v>
      </c>
      <c r="BI2" s="298" t="s">
        <v>265</v>
      </c>
    </row>
    <row r="3" spans="1:61" ht="39.950000000000003" customHeight="1" x14ac:dyDescent="0.25">
      <c r="A3" s="287"/>
      <c r="B3" s="287"/>
      <c r="C3" s="287"/>
      <c r="D3" s="287"/>
      <c r="E3" s="287"/>
      <c r="F3" s="287"/>
      <c r="G3" s="287"/>
      <c r="H3" s="287"/>
      <c r="I3" s="285"/>
      <c r="J3" s="34" t="s">
        <v>266</v>
      </c>
      <c r="K3" s="44" t="s">
        <v>24</v>
      </c>
      <c r="L3" s="44" t="s">
        <v>26</v>
      </c>
      <c r="M3" s="285"/>
      <c r="N3" s="285"/>
      <c r="O3" s="285"/>
      <c r="P3" s="285"/>
      <c r="Q3" s="285"/>
      <c r="R3" s="285"/>
      <c r="S3" s="285"/>
      <c r="T3" s="44" t="s">
        <v>267</v>
      </c>
      <c r="U3" s="294"/>
      <c r="V3" s="294"/>
      <c r="W3" s="294"/>
      <c r="X3" s="294"/>
      <c r="Y3" s="294"/>
      <c r="Z3" s="294"/>
      <c r="AA3" s="294"/>
      <c r="AB3" s="294"/>
      <c r="AC3" s="45" t="s">
        <v>52</v>
      </c>
      <c r="AD3" s="293"/>
      <c r="AE3" s="293"/>
      <c r="AF3" s="293"/>
      <c r="AG3" s="293"/>
      <c r="AH3" s="293"/>
      <c r="AI3" s="293"/>
      <c r="AJ3" s="293"/>
      <c r="AK3" s="293"/>
      <c r="AL3" s="43" t="s">
        <v>52</v>
      </c>
      <c r="AM3" s="295"/>
      <c r="AN3" s="295"/>
      <c r="AO3" s="295"/>
      <c r="AP3" s="295"/>
      <c r="AQ3" s="295"/>
      <c r="AR3" s="295"/>
      <c r="AS3" s="295"/>
      <c r="AT3" s="295"/>
      <c r="AU3" s="48" t="s">
        <v>52</v>
      </c>
      <c r="AV3" s="297"/>
      <c r="AW3" s="47" t="s">
        <v>268</v>
      </c>
      <c r="AX3" s="297"/>
      <c r="AY3" s="297"/>
      <c r="AZ3" s="297"/>
      <c r="BA3" s="297"/>
      <c r="BB3" s="297"/>
      <c r="BC3" s="297"/>
      <c r="BD3" s="297"/>
      <c r="BE3" s="296"/>
      <c r="BF3" s="296"/>
      <c r="BG3" s="296"/>
      <c r="BH3" s="296"/>
      <c r="BI3" s="298"/>
    </row>
    <row r="4" spans="1:61" ht="39.950000000000003" customHeight="1" x14ac:dyDescent="0.25">
      <c r="A4" s="1" t="s">
        <v>269</v>
      </c>
      <c r="B4" s="1" t="s">
        <v>270</v>
      </c>
      <c r="C4" s="1" t="s">
        <v>271</v>
      </c>
      <c r="D4" s="1" t="s">
        <v>269</v>
      </c>
      <c r="E4" s="1" t="s">
        <v>272</v>
      </c>
      <c r="F4" s="1" t="s">
        <v>270</v>
      </c>
      <c r="G4" s="1"/>
      <c r="H4" s="1" t="s">
        <v>273</v>
      </c>
      <c r="I4" s="2" t="s">
        <v>274</v>
      </c>
      <c r="J4" s="35" t="s">
        <v>275</v>
      </c>
      <c r="K4" s="2"/>
      <c r="L4" s="2" t="s">
        <v>276</v>
      </c>
      <c r="M4" s="2" t="s">
        <v>270</v>
      </c>
      <c r="N4" s="2" t="s">
        <v>270</v>
      </c>
      <c r="O4" s="2" t="s">
        <v>277</v>
      </c>
      <c r="P4" s="2" t="s">
        <v>270</v>
      </c>
      <c r="Q4" s="2" t="s">
        <v>278</v>
      </c>
      <c r="R4" s="2" t="s">
        <v>269</v>
      </c>
      <c r="S4" s="2" t="s">
        <v>269</v>
      </c>
      <c r="T4" s="2" t="s">
        <v>269</v>
      </c>
      <c r="U4" s="26" t="s">
        <v>269</v>
      </c>
      <c r="V4" s="26" t="s">
        <v>279</v>
      </c>
      <c r="W4" s="26" t="s">
        <v>280</v>
      </c>
      <c r="X4" s="26" t="s">
        <v>281</v>
      </c>
      <c r="Y4" s="26" t="s">
        <v>281</v>
      </c>
      <c r="Z4" s="26" t="s">
        <v>277</v>
      </c>
      <c r="AA4" s="26" t="s">
        <v>282</v>
      </c>
      <c r="AB4" s="26" t="s">
        <v>270</v>
      </c>
      <c r="AC4" s="26" t="s">
        <v>283</v>
      </c>
      <c r="AD4" s="27" t="s">
        <v>269</v>
      </c>
      <c r="AE4" s="27"/>
      <c r="AF4" s="27" t="s">
        <v>339</v>
      </c>
      <c r="AG4" s="27" t="s">
        <v>281</v>
      </c>
      <c r="AH4" s="27" t="s">
        <v>281</v>
      </c>
      <c r="AI4" s="27" t="s">
        <v>277</v>
      </c>
      <c r="AJ4" s="27" t="s">
        <v>282</v>
      </c>
      <c r="AK4" s="27" t="s">
        <v>270</v>
      </c>
      <c r="AL4" s="27"/>
      <c r="AM4" s="28" t="s">
        <v>269</v>
      </c>
      <c r="AN4" s="28" t="s">
        <v>279</v>
      </c>
      <c r="AO4" s="28" t="s">
        <v>280</v>
      </c>
      <c r="AP4" s="28" t="s">
        <v>281</v>
      </c>
      <c r="AQ4" s="28" t="s">
        <v>281</v>
      </c>
      <c r="AR4" s="28" t="s">
        <v>277</v>
      </c>
      <c r="AS4" s="28" t="s">
        <v>282</v>
      </c>
      <c r="AT4" s="28" t="s">
        <v>270</v>
      </c>
      <c r="AU4" s="28"/>
      <c r="AV4" s="29" t="s">
        <v>269</v>
      </c>
      <c r="AW4" s="29"/>
      <c r="AX4" s="29" t="s">
        <v>279</v>
      </c>
      <c r="AY4" s="29" t="s">
        <v>280</v>
      </c>
      <c r="AZ4" s="29" t="s">
        <v>281</v>
      </c>
      <c r="BA4" s="29" t="s">
        <v>281</v>
      </c>
      <c r="BB4" s="29" t="s">
        <v>277</v>
      </c>
      <c r="BC4" s="29" t="s">
        <v>282</v>
      </c>
      <c r="BD4" s="29"/>
      <c r="BE4" s="50" t="s">
        <v>283</v>
      </c>
      <c r="BF4" s="50"/>
      <c r="BG4" s="50" t="s">
        <v>283</v>
      </c>
      <c r="BH4" s="50" t="s">
        <v>270</v>
      </c>
      <c r="BI4" s="298"/>
    </row>
    <row r="5" spans="1:61" ht="159.75" customHeight="1" x14ac:dyDescent="0.25">
      <c r="A5" s="58"/>
      <c r="B5" s="49" t="s">
        <v>284</v>
      </c>
      <c r="C5" s="315" t="s">
        <v>340</v>
      </c>
      <c r="D5" s="316">
        <v>44670</v>
      </c>
      <c r="E5" s="317" t="s">
        <v>341</v>
      </c>
      <c r="F5" s="102" t="s">
        <v>342</v>
      </c>
      <c r="G5" s="319">
        <v>142</v>
      </c>
      <c r="H5" s="306" t="s">
        <v>343</v>
      </c>
      <c r="I5" s="318" t="s">
        <v>344</v>
      </c>
      <c r="J5" s="130" t="s">
        <v>345</v>
      </c>
      <c r="K5" s="130" t="s">
        <v>346</v>
      </c>
      <c r="L5" s="112">
        <v>1</v>
      </c>
      <c r="M5" s="112" t="s">
        <v>100</v>
      </c>
      <c r="N5" s="112" t="s">
        <v>347</v>
      </c>
      <c r="O5" s="130" t="s">
        <v>348</v>
      </c>
      <c r="P5" s="31">
        <v>1</v>
      </c>
      <c r="Q5" s="5"/>
      <c r="R5" s="131">
        <v>44685</v>
      </c>
      <c r="S5" s="139">
        <v>44685</v>
      </c>
      <c r="T5" s="107"/>
      <c r="U5" s="108"/>
      <c r="V5" s="109"/>
      <c r="W5" s="40"/>
      <c r="X5" s="100"/>
      <c r="Y5" s="110"/>
      <c r="Z5" s="40"/>
      <c r="AA5" s="111"/>
      <c r="AB5" s="42"/>
      <c r="AC5" s="112"/>
      <c r="AD5" s="113">
        <v>44742</v>
      </c>
      <c r="AE5" s="114" t="s">
        <v>349</v>
      </c>
      <c r="AF5" s="40">
        <v>1</v>
      </c>
      <c r="AG5" s="100">
        <f>IF(AF5="","",IF(OR($L5=0,$L5="",AD5=""),"",AF5/$L5))</f>
        <v>1</v>
      </c>
      <c r="AH5" s="117">
        <f>(IF(OR($P5="",AG5=""),"",IF(OR($P5=0,AG5=0),0,IF((AG5*100%)/$P5&gt;100%,100%,(AG5*100%)/$P5))))</f>
        <v>1</v>
      </c>
      <c r="AI5" s="101" t="str">
        <f t="shared" ref="AI5" si="0">IF(AF5="","",IF(AH5&lt;100%, IF(AH5&lt;50%, "ALERTA","EN TERMINO"), IF(AH5=100%, "OK", "EN TERMINO")))</f>
        <v>OK</v>
      </c>
      <c r="AJ5" s="32" t="s">
        <v>350</v>
      </c>
      <c r="AK5" s="54" t="s">
        <v>351</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284</v>
      </c>
      <c r="C6" s="315"/>
      <c r="D6" s="316"/>
      <c r="E6" s="317"/>
      <c r="F6" s="102" t="s">
        <v>342</v>
      </c>
      <c r="G6" s="320"/>
      <c r="H6" s="306"/>
      <c r="I6" s="318"/>
      <c r="J6" s="130" t="s">
        <v>352</v>
      </c>
      <c r="K6" s="130" t="s">
        <v>353</v>
      </c>
      <c r="L6" s="112">
        <v>1</v>
      </c>
      <c r="M6" s="112" t="s">
        <v>100</v>
      </c>
      <c r="N6" s="112" t="s">
        <v>347</v>
      </c>
      <c r="O6" s="130" t="s">
        <v>348</v>
      </c>
      <c r="P6" s="31">
        <v>1</v>
      </c>
      <c r="Q6" s="5"/>
      <c r="R6" s="131">
        <v>44687</v>
      </c>
      <c r="S6" s="140">
        <v>44742</v>
      </c>
      <c r="T6" s="107"/>
      <c r="U6" s="41"/>
      <c r="V6" s="116"/>
      <c r="W6" s="37"/>
      <c r="X6" s="100"/>
      <c r="Y6" s="110"/>
      <c r="Z6" s="40"/>
      <c r="AA6" s="102"/>
      <c r="AB6" s="42"/>
      <c r="AC6" s="112"/>
      <c r="AD6" s="113">
        <v>44742</v>
      </c>
      <c r="AE6" s="111" t="s">
        <v>354</v>
      </c>
      <c r="AF6" s="40">
        <v>1</v>
      </c>
      <c r="AG6" s="100">
        <f>IF(AF6="","",IF(OR($L6=0,$L6="",AD6=""),"",AF6/$L6))</f>
        <v>1</v>
      </c>
      <c r="AH6" s="117">
        <f>(IF(OR($P6="",AG6=""),"",IF(OR($P6=0,AG6=0),0,IF((AG6*100%)/$P6&gt;100%,100%,(AG6*100%)/$P6))))</f>
        <v>1</v>
      </c>
      <c r="AI6" s="101" t="str">
        <f t="shared" ref="AI6" si="3">IF(AF6="","",IF(AH6&lt;100%, IF(AH6&lt;50%, "ALERTA","EN TERMINO"), IF(AH6=100%, "OK", "EN TERMINO")))</f>
        <v>OK</v>
      </c>
      <c r="AJ6" s="33" t="s">
        <v>355</v>
      </c>
      <c r="AK6" s="54" t="s">
        <v>351</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305"/>
      <c r="D9" s="59"/>
      <c r="F9" s="55"/>
      <c r="G9" s="55"/>
      <c r="H9" s="69"/>
      <c r="I9" s="69"/>
      <c r="J9" s="70"/>
      <c r="K9" s="71"/>
      <c r="M9" s="12"/>
      <c r="N9" s="12"/>
      <c r="O9" s="12"/>
      <c r="P9" s="65"/>
      <c r="R9" s="72"/>
      <c r="S9" s="73"/>
      <c r="T9" s="67"/>
    </row>
    <row r="10" spans="1:61" ht="39.950000000000003" customHeight="1" x14ac:dyDescent="0.25">
      <c r="A10" s="59"/>
      <c r="B10" s="12"/>
      <c r="C10" s="305"/>
      <c r="D10" s="59"/>
      <c r="E10" s="312"/>
      <c r="F10" s="55"/>
      <c r="G10" s="55"/>
      <c r="H10" s="314"/>
      <c r="I10" s="314"/>
      <c r="J10" s="70"/>
      <c r="K10" s="71"/>
      <c r="M10" s="12"/>
      <c r="N10" s="12"/>
      <c r="O10" s="12"/>
      <c r="P10" s="65"/>
      <c r="R10" s="72"/>
      <c r="S10" s="73"/>
      <c r="T10" s="67"/>
    </row>
    <row r="11" spans="1:61" ht="39.950000000000003" customHeight="1" x14ac:dyDescent="0.25">
      <c r="A11" s="59"/>
      <c r="B11" s="12"/>
      <c r="C11" s="305"/>
      <c r="D11" s="59"/>
      <c r="E11" s="312"/>
      <c r="F11" s="55"/>
      <c r="G11" s="55"/>
      <c r="H11" s="314"/>
      <c r="I11" s="314"/>
      <c r="J11" s="70"/>
      <c r="K11" s="71"/>
      <c r="M11" s="12"/>
      <c r="N11" s="12"/>
      <c r="O11" s="12"/>
      <c r="P11" s="65"/>
      <c r="R11" s="72"/>
      <c r="S11" s="73"/>
      <c r="T11" s="67"/>
    </row>
    <row r="12" spans="1:61" ht="39.950000000000003" customHeight="1" x14ac:dyDescent="0.25">
      <c r="A12" s="59"/>
      <c r="B12" s="12"/>
      <c r="C12" s="305"/>
      <c r="D12" s="59"/>
      <c r="E12" s="312"/>
      <c r="F12" s="55"/>
      <c r="G12" s="55"/>
      <c r="H12" s="314"/>
      <c r="I12" s="314"/>
      <c r="J12" s="70"/>
      <c r="K12" s="71"/>
      <c r="M12" s="12"/>
      <c r="N12" s="12"/>
      <c r="O12" s="12"/>
      <c r="P12" s="65"/>
      <c r="R12" s="72"/>
      <c r="S12" s="73"/>
      <c r="T12" s="67"/>
    </row>
    <row r="13" spans="1:61" ht="39.950000000000003" customHeight="1" x14ac:dyDescent="0.25">
      <c r="A13" s="59"/>
      <c r="B13" s="12"/>
      <c r="C13" s="305"/>
      <c r="D13" s="59"/>
      <c r="E13" s="312"/>
      <c r="F13" s="55"/>
      <c r="G13" s="55"/>
      <c r="H13" s="314"/>
      <c r="I13" s="314"/>
      <c r="J13" s="70"/>
      <c r="K13" s="71"/>
      <c r="M13" s="12"/>
      <c r="N13" s="12"/>
      <c r="O13" s="12"/>
      <c r="P13" s="65"/>
      <c r="R13" s="72"/>
      <c r="S13" s="73"/>
      <c r="T13" s="67"/>
    </row>
    <row r="14" spans="1:61" ht="39.950000000000003" customHeight="1" x14ac:dyDescent="0.25">
      <c r="A14" s="59"/>
      <c r="B14" s="12"/>
      <c r="C14" s="305"/>
      <c r="D14" s="59"/>
      <c r="E14" s="312"/>
      <c r="F14" s="55"/>
      <c r="G14" s="55"/>
      <c r="H14" s="314"/>
      <c r="I14" s="314"/>
      <c r="J14" s="70"/>
      <c r="K14" s="71"/>
      <c r="M14" s="12"/>
      <c r="N14" s="12"/>
      <c r="O14" s="12"/>
      <c r="P14" s="65"/>
      <c r="R14" s="72"/>
      <c r="S14" s="73"/>
      <c r="T14" s="67"/>
    </row>
    <row r="15" spans="1:61" ht="39.950000000000003" customHeight="1" x14ac:dyDescent="0.25">
      <c r="A15" s="59"/>
      <c r="B15" s="12"/>
      <c r="C15" s="305"/>
      <c r="D15" s="59"/>
      <c r="E15" s="312"/>
      <c r="F15" s="55"/>
      <c r="G15" s="55"/>
      <c r="H15" s="314"/>
      <c r="I15" s="314"/>
      <c r="J15" s="70"/>
      <c r="K15" s="71"/>
      <c r="M15" s="12"/>
      <c r="N15" s="12"/>
      <c r="O15" s="12"/>
      <c r="P15" s="65"/>
      <c r="R15" s="72"/>
      <c r="S15" s="73"/>
      <c r="T15" s="67"/>
    </row>
    <row r="16" spans="1:61" ht="39.950000000000003" customHeight="1" x14ac:dyDescent="0.25">
      <c r="A16" s="59"/>
      <c r="B16" s="12"/>
      <c r="C16" s="305"/>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305"/>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305"/>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305"/>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305"/>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305"/>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305"/>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305"/>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305"/>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305"/>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305"/>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305"/>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305"/>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305"/>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305"/>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305"/>
      <c r="D31" s="59"/>
      <c r="F31" s="80"/>
      <c r="G31" s="80"/>
      <c r="H31" s="69"/>
      <c r="I31" s="69"/>
      <c r="J31" s="69"/>
      <c r="K31" s="81"/>
      <c r="L31" s="81"/>
      <c r="M31" s="12"/>
      <c r="N31" s="12"/>
      <c r="O31" s="69"/>
      <c r="P31" s="65"/>
      <c r="Q31" s="69"/>
      <c r="R31" s="76"/>
      <c r="S31" s="76"/>
      <c r="T31" s="313"/>
      <c r="U31" s="82"/>
      <c r="W31" s="83"/>
      <c r="X31" s="15"/>
      <c r="Y31" s="20"/>
      <c r="Z31" s="14"/>
      <c r="AA31" s="38"/>
      <c r="AB31" s="11"/>
      <c r="AC31" s="22"/>
      <c r="BG31" s="14"/>
    </row>
    <row r="32" spans="1:59" ht="39.950000000000003" customHeight="1" x14ac:dyDescent="0.25">
      <c r="A32" s="59"/>
      <c r="B32" s="12"/>
      <c r="C32" s="305"/>
      <c r="D32" s="59"/>
      <c r="F32" s="80"/>
      <c r="G32" s="80"/>
      <c r="H32" s="69"/>
      <c r="I32" s="81"/>
      <c r="J32" s="69"/>
      <c r="K32" s="81"/>
      <c r="L32" s="81"/>
      <c r="M32" s="12"/>
      <c r="N32" s="12"/>
      <c r="O32" s="81"/>
      <c r="P32" s="65"/>
      <c r="Q32" s="81"/>
      <c r="R32" s="73"/>
      <c r="S32" s="73"/>
      <c r="T32" s="313"/>
      <c r="U32" s="82"/>
      <c r="W32" s="83"/>
      <c r="X32" s="15"/>
      <c r="Y32" s="20"/>
      <c r="Z32" s="14"/>
      <c r="AA32" s="38"/>
      <c r="AB32" s="11"/>
      <c r="AC32" s="22"/>
      <c r="BG32" s="14"/>
    </row>
    <row r="33" spans="1:61" ht="39.950000000000003" customHeight="1" x14ac:dyDescent="0.25">
      <c r="A33" s="59"/>
      <c r="B33" s="12"/>
      <c r="C33" s="305"/>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305"/>
      <c r="D34" s="59"/>
      <c r="F34" s="80"/>
      <c r="G34" s="80"/>
      <c r="H34" s="69"/>
      <c r="I34" s="314"/>
      <c r="J34" s="314"/>
      <c r="K34" s="314"/>
      <c r="L34" s="314"/>
      <c r="M34" s="12"/>
      <c r="N34" s="12"/>
      <c r="O34" s="81"/>
      <c r="P34" s="65"/>
      <c r="Q34" s="314"/>
      <c r="R34" s="313"/>
      <c r="S34" s="313"/>
      <c r="T34" s="73"/>
      <c r="U34" s="82"/>
      <c r="W34" s="83"/>
      <c r="X34" s="15"/>
      <c r="Y34" s="20"/>
      <c r="Z34" s="14"/>
      <c r="AA34" s="39"/>
      <c r="AB34" s="11"/>
      <c r="AC34" s="22"/>
      <c r="BG34" s="14"/>
    </row>
    <row r="35" spans="1:61" ht="39.950000000000003" customHeight="1" x14ac:dyDescent="0.25">
      <c r="A35" s="59"/>
      <c r="B35" s="12"/>
      <c r="C35" s="305"/>
      <c r="D35" s="59"/>
      <c r="F35" s="80"/>
      <c r="G35" s="80"/>
      <c r="H35" s="69"/>
      <c r="I35" s="314"/>
      <c r="J35" s="314"/>
      <c r="K35" s="314"/>
      <c r="L35" s="314"/>
      <c r="M35" s="12"/>
      <c r="N35" s="12"/>
      <c r="O35" s="81"/>
      <c r="P35" s="65"/>
      <c r="Q35" s="314"/>
      <c r="R35" s="313"/>
      <c r="S35" s="313"/>
      <c r="T35" s="73"/>
      <c r="U35" s="82"/>
      <c r="W35" s="83"/>
      <c r="X35" s="15"/>
      <c r="Y35" s="20"/>
      <c r="Z35" s="14"/>
      <c r="AA35" s="39"/>
      <c r="AB35" s="11"/>
      <c r="AC35" s="22"/>
      <c r="BG35" s="14"/>
    </row>
    <row r="36" spans="1:61" ht="39.950000000000003" customHeight="1" x14ac:dyDescent="0.25">
      <c r="A36" s="59"/>
      <c r="B36" s="12"/>
      <c r="C36" s="305"/>
      <c r="D36" s="59"/>
      <c r="F36" s="80"/>
      <c r="G36" s="80"/>
      <c r="H36" s="69"/>
      <c r="I36" s="314"/>
      <c r="J36" s="314"/>
      <c r="K36" s="314"/>
      <c r="L36" s="314"/>
      <c r="M36" s="12"/>
      <c r="N36" s="12"/>
      <c r="O36" s="81"/>
      <c r="P36" s="65"/>
      <c r="Q36" s="314"/>
      <c r="R36" s="313"/>
      <c r="S36" s="313"/>
      <c r="T36" s="313"/>
      <c r="U36" s="82"/>
      <c r="W36" s="83"/>
      <c r="X36" s="15"/>
      <c r="Y36" s="20"/>
      <c r="Z36" s="14"/>
      <c r="AA36" s="39"/>
      <c r="AB36" s="11"/>
      <c r="AC36" s="22"/>
      <c r="BG36" s="14"/>
    </row>
    <row r="37" spans="1:61" ht="39.950000000000003" customHeight="1" x14ac:dyDescent="0.25">
      <c r="A37" s="59"/>
      <c r="B37" s="12"/>
      <c r="C37" s="305"/>
      <c r="D37" s="59"/>
      <c r="F37" s="80"/>
      <c r="G37" s="80"/>
      <c r="H37" s="69"/>
      <c r="I37" s="314"/>
      <c r="J37" s="314"/>
      <c r="K37" s="314"/>
      <c r="L37" s="314"/>
      <c r="M37" s="12"/>
      <c r="N37" s="12"/>
      <c r="O37" s="81"/>
      <c r="P37" s="65"/>
      <c r="Q37" s="314"/>
      <c r="R37" s="313"/>
      <c r="S37" s="313"/>
      <c r="T37" s="313"/>
      <c r="U37" s="82"/>
      <c r="W37" s="83"/>
      <c r="X37" s="15"/>
      <c r="Y37" s="20"/>
      <c r="Z37" s="14"/>
      <c r="AA37" s="39"/>
      <c r="AB37" s="11"/>
      <c r="AC37" s="22"/>
      <c r="BG37" s="14"/>
    </row>
    <row r="38" spans="1:61" ht="39.950000000000003" customHeight="1" x14ac:dyDescent="0.25">
      <c r="A38" s="59"/>
      <c r="B38" s="12"/>
      <c r="C38" s="305"/>
      <c r="D38" s="59"/>
      <c r="F38" s="80"/>
      <c r="G38" s="80"/>
      <c r="H38" s="69"/>
      <c r="I38" s="314"/>
      <c r="J38" s="314"/>
      <c r="K38" s="314"/>
      <c r="L38" s="81"/>
      <c r="M38" s="12"/>
      <c r="N38" s="12"/>
      <c r="O38" s="81"/>
      <c r="P38" s="65"/>
      <c r="Q38" s="314"/>
      <c r="R38" s="313"/>
      <c r="S38" s="313"/>
      <c r="T38" s="313"/>
      <c r="U38" s="82"/>
      <c r="W38" s="83"/>
      <c r="X38" s="15"/>
      <c r="Y38" s="20"/>
      <c r="Z38" s="14"/>
      <c r="AA38" s="39"/>
      <c r="AB38" s="11"/>
      <c r="AC38" s="22"/>
      <c r="BG38" s="14"/>
    </row>
    <row r="39" spans="1:61" ht="39.950000000000003" customHeight="1" x14ac:dyDescent="0.25">
      <c r="A39" s="59"/>
      <c r="B39" s="12"/>
      <c r="C39" s="305"/>
      <c r="D39" s="59"/>
      <c r="F39" s="80"/>
      <c r="G39" s="80"/>
      <c r="H39" s="69"/>
      <c r="I39" s="314"/>
      <c r="J39" s="314"/>
      <c r="K39" s="314"/>
      <c r="L39" s="81"/>
      <c r="M39" s="12"/>
      <c r="N39" s="12"/>
      <c r="O39" s="81"/>
      <c r="P39" s="65"/>
      <c r="Q39" s="314"/>
      <c r="R39" s="313"/>
      <c r="S39" s="313"/>
      <c r="T39" s="313"/>
      <c r="U39" s="82"/>
      <c r="W39" s="83"/>
      <c r="X39" s="15"/>
      <c r="Y39" s="20"/>
      <c r="Z39" s="14"/>
      <c r="AA39" s="39"/>
      <c r="AB39" s="11"/>
      <c r="AC39" s="22"/>
      <c r="BG39" s="14"/>
    </row>
    <row r="40" spans="1:61" ht="39.950000000000003" customHeight="1" x14ac:dyDescent="0.25">
      <c r="A40" s="59"/>
      <c r="B40" s="12"/>
      <c r="C40" s="305"/>
      <c r="D40" s="59"/>
      <c r="F40" s="80"/>
      <c r="G40" s="80"/>
      <c r="H40" s="69"/>
      <c r="I40" s="314"/>
      <c r="J40" s="314"/>
      <c r="K40" s="314"/>
      <c r="L40" s="81"/>
      <c r="M40" s="12"/>
      <c r="N40" s="12"/>
      <c r="O40" s="81"/>
      <c r="P40" s="65"/>
      <c r="Q40" s="314"/>
      <c r="R40" s="313"/>
      <c r="S40" s="313"/>
      <c r="T40" s="313"/>
      <c r="U40" s="82"/>
      <c r="W40" s="83"/>
      <c r="X40" s="15"/>
      <c r="Y40" s="20"/>
      <c r="Z40" s="14"/>
      <c r="AA40" s="39"/>
      <c r="AB40" s="11"/>
      <c r="AC40" s="22"/>
      <c r="BG40" s="14"/>
    </row>
    <row r="41" spans="1:61" ht="39.950000000000003" customHeight="1" x14ac:dyDescent="0.25">
      <c r="A41" s="59"/>
      <c r="B41" s="12"/>
      <c r="C41" s="305"/>
      <c r="D41" s="59"/>
      <c r="F41" s="80"/>
      <c r="G41" s="80"/>
      <c r="H41" s="69"/>
      <c r="I41" s="314"/>
      <c r="J41" s="314"/>
      <c r="K41" s="314"/>
      <c r="L41" s="81"/>
      <c r="M41" s="12"/>
      <c r="N41" s="12"/>
      <c r="O41" s="81"/>
      <c r="P41" s="65"/>
      <c r="Q41" s="314"/>
      <c r="R41" s="313"/>
      <c r="S41" s="313"/>
      <c r="T41" s="313"/>
      <c r="U41" s="82"/>
      <c r="W41" s="83"/>
      <c r="X41" s="15"/>
      <c r="Y41" s="20"/>
      <c r="Z41" s="14"/>
      <c r="AA41" s="39"/>
      <c r="AB41" s="11"/>
      <c r="AC41" s="22"/>
      <c r="BG41" s="14"/>
    </row>
    <row r="42" spans="1:61" ht="39.950000000000003" customHeight="1" x14ac:dyDescent="0.25">
      <c r="A42" s="59"/>
      <c r="B42" s="12"/>
      <c r="C42" s="305"/>
      <c r="D42" s="59"/>
      <c r="F42" s="80"/>
      <c r="G42" s="80"/>
      <c r="H42" s="69"/>
      <c r="I42" s="314"/>
      <c r="J42" s="314"/>
      <c r="K42" s="314"/>
      <c r="L42" s="81"/>
      <c r="M42" s="12"/>
      <c r="N42" s="12"/>
      <c r="O42" s="81"/>
      <c r="P42" s="65"/>
      <c r="Q42" s="314"/>
      <c r="R42" s="313"/>
      <c r="S42" s="313"/>
      <c r="T42" s="313"/>
      <c r="U42" s="82"/>
      <c r="W42" s="83"/>
      <c r="X42" s="15"/>
      <c r="Y42" s="20"/>
      <c r="Z42" s="14"/>
      <c r="AA42" s="39"/>
      <c r="AB42" s="11"/>
      <c r="AC42" s="22"/>
      <c r="BG42" s="14"/>
    </row>
    <row r="43" spans="1:61" ht="39.950000000000003" customHeight="1" x14ac:dyDescent="0.25">
      <c r="A43" s="59"/>
      <c r="B43" s="12"/>
      <c r="C43" s="305"/>
      <c r="D43" s="59"/>
      <c r="F43" s="80"/>
      <c r="G43" s="80"/>
      <c r="H43" s="69"/>
      <c r="I43" s="314"/>
      <c r="J43" s="314"/>
      <c r="K43" s="314"/>
      <c r="L43" s="81"/>
      <c r="M43" s="12"/>
      <c r="N43" s="12"/>
      <c r="O43" s="81"/>
      <c r="P43" s="65"/>
      <c r="Q43" s="314"/>
      <c r="R43" s="313"/>
      <c r="S43" s="313"/>
      <c r="T43" s="313"/>
      <c r="U43" s="82"/>
      <c r="W43" s="83"/>
      <c r="X43" s="15"/>
      <c r="Y43" s="20"/>
      <c r="Z43" s="14"/>
      <c r="AA43" s="39"/>
      <c r="AB43" s="11"/>
      <c r="AC43" s="22"/>
      <c r="BG43" s="14"/>
    </row>
    <row r="44" spans="1:61" ht="39.950000000000003" customHeight="1" x14ac:dyDescent="0.25">
      <c r="A44" s="59"/>
      <c r="B44" s="12"/>
      <c r="C44" s="305"/>
      <c r="D44" s="59"/>
      <c r="F44" s="80"/>
      <c r="G44" s="80"/>
      <c r="H44" s="69"/>
      <c r="I44" s="314"/>
      <c r="J44" s="314"/>
      <c r="K44" s="314"/>
      <c r="L44" s="81"/>
      <c r="M44" s="12"/>
      <c r="N44" s="12"/>
      <c r="O44" s="81"/>
      <c r="P44" s="65"/>
      <c r="Q44" s="314"/>
      <c r="R44" s="313"/>
      <c r="S44" s="313"/>
      <c r="T44" s="313"/>
      <c r="U44" s="82"/>
      <c r="W44" s="83"/>
      <c r="X44" s="15"/>
      <c r="Y44" s="20"/>
      <c r="Z44" s="14"/>
      <c r="AA44" s="39"/>
      <c r="AB44" s="11"/>
      <c r="AC44" s="22"/>
      <c r="BG44" s="14"/>
    </row>
    <row r="45" spans="1:61" ht="39.950000000000003" customHeight="1" x14ac:dyDescent="0.25">
      <c r="A45" s="59"/>
      <c r="B45" s="12"/>
      <c r="C45" s="305"/>
      <c r="D45" s="59"/>
      <c r="F45" s="80"/>
      <c r="G45" s="80"/>
      <c r="H45" s="69"/>
      <c r="I45" s="314"/>
      <c r="J45" s="314"/>
      <c r="K45" s="314"/>
      <c r="L45" s="81"/>
      <c r="M45" s="12"/>
      <c r="N45" s="12"/>
      <c r="O45" s="81"/>
      <c r="P45" s="65"/>
      <c r="Q45" s="314"/>
      <c r="R45" s="313"/>
      <c r="S45" s="313"/>
      <c r="T45" s="313"/>
      <c r="U45" s="82"/>
      <c r="W45" s="83"/>
      <c r="X45" s="15"/>
      <c r="Y45" s="20"/>
      <c r="Z45" s="14"/>
      <c r="AA45" s="39"/>
      <c r="AB45" s="11"/>
      <c r="AC45" s="22"/>
      <c r="BG45" s="14"/>
    </row>
    <row r="46" spans="1:61" ht="39.950000000000003" customHeight="1" x14ac:dyDescent="0.25">
      <c r="A46" s="59"/>
      <c r="B46" s="12"/>
      <c r="C46" s="305"/>
      <c r="D46" s="59"/>
      <c r="F46" s="80"/>
      <c r="G46" s="80"/>
      <c r="H46" s="69"/>
      <c r="I46" s="314"/>
      <c r="J46" s="314"/>
      <c r="K46" s="314"/>
      <c r="L46" s="81"/>
      <c r="M46" s="12"/>
      <c r="N46" s="12"/>
      <c r="O46" s="81"/>
      <c r="P46" s="65"/>
      <c r="Q46" s="314"/>
      <c r="R46" s="313"/>
      <c r="S46" s="313"/>
      <c r="T46" s="313"/>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310"/>
      <c r="D49" s="57"/>
      <c r="E49" s="309"/>
      <c r="F49" s="80"/>
      <c r="G49" s="80"/>
      <c r="H49" s="310"/>
      <c r="I49" s="311"/>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310"/>
      <c r="D50" s="57"/>
      <c r="E50" s="309"/>
      <c r="F50" s="80"/>
      <c r="G50" s="80"/>
      <c r="H50" s="310"/>
      <c r="I50" s="311"/>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310"/>
      <c r="D51" s="57"/>
      <c r="E51" s="309"/>
      <c r="F51" s="80"/>
      <c r="G51" s="80"/>
      <c r="H51" s="310"/>
      <c r="I51" s="311"/>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310"/>
      <c r="D52" s="57"/>
      <c r="E52" s="309"/>
      <c r="F52" s="80"/>
      <c r="G52" s="80"/>
      <c r="H52" s="305"/>
      <c r="I52" s="311"/>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310"/>
      <c r="D53" s="57"/>
      <c r="E53" s="309"/>
      <c r="F53" s="80"/>
      <c r="G53" s="80"/>
      <c r="H53" s="305"/>
      <c r="I53" s="311"/>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310"/>
      <c r="D54" s="57"/>
      <c r="E54" s="309"/>
      <c r="F54" s="80"/>
      <c r="G54" s="80"/>
      <c r="H54" s="305"/>
      <c r="I54" s="311"/>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310"/>
      <c r="D55" s="57"/>
      <c r="E55" s="309"/>
      <c r="F55" s="80"/>
      <c r="G55" s="80"/>
      <c r="H55" s="310"/>
      <c r="I55" s="311"/>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310"/>
      <c r="D56" s="57"/>
      <c r="E56" s="309"/>
      <c r="F56" s="80"/>
      <c r="G56" s="80"/>
      <c r="H56" s="310"/>
      <c r="I56" s="311"/>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310"/>
      <c r="D57" s="57"/>
      <c r="E57" s="309"/>
      <c r="F57" s="80"/>
      <c r="G57" s="80"/>
      <c r="H57" s="310"/>
      <c r="I57" s="311"/>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310"/>
      <c r="D58" s="57"/>
      <c r="E58" s="309"/>
      <c r="F58" s="80"/>
      <c r="G58" s="80"/>
      <c r="H58" s="310"/>
      <c r="I58" s="311"/>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310"/>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310"/>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310"/>
      <c r="D61" s="59"/>
      <c r="E61" s="309"/>
      <c r="F61" s="80"/>
      <c r="G61" s="80"/>
      <c r="H61" s="309"/>
      <c r="I61" s="311"/>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310"/>
      <c r="D62" s="59"/>
      <c r="E62" s="309"/>
      <c r="F62" s="80"/>
      <c r="G62" s="80"/>
      <c r="H62" s="309"/>
      <c r="I62" s="311"/>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310"/>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310"/>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310"/>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310"/>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310"/>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310"/>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310"/>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310"/>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305"/>
      <c r="D72" s="61"/>
      <c r="E72" s="12"/>
      <c r="F72" s="12"/>
      <c r="G72" s="12"/>
      <c r="H72" s="12"/>
      <c r="I72" s="12"/>
      <c r="K72" s="12"/>
      <c r="L72" s="12"/>
      <c r="N72" s="12"/>
      <c r="O72" s="12"/>
      <c r="P72" s="12"/>
      <c r="Q72" s="12"/>
      <c r="R72" s="56"/>
      <c r="S72" s="56"/>
      <c r="T72" s="9"/>
    </row>
    <row r="73" spans="1:16361" ht="39.950000000000003" customHeight="1" x14ac:dyDescent="0.25">
      <c r="A73" s="61"/>
      <c r="B73" s="12"/>
      <c r="C73" s="305"/>
      <c r="D73" s="61"/>
      <c r="E73" s="12"/>
      <c r="F73" s="12"/>
      <c r="G73" s="12"/>
      <c r="H73" s="12"/>
      <c r="I73" s="12"/>
      <c r="K73" s="12"/>
      <c r="N73" s="12"/>
      <c r="O73" s="12"/>
      <c r="P73" s="12"/>
      <c r="Q73" s="12"/>
      <c r="R73" s="56"/>
      <c r="S73" s="56"/>
      <c r="T73" s="9"/>
    </row>
    <row r="74" spans="1:16361" ht="39.950000000000003" customHeight="1" x14ac:dyDescent="0.25">
      <c r="A74" s="61"/>
      <c r="B74" s="12"/>
      <c r="C74" s="305"/>
      <c r="D74" s="61"/>
      <c r="E74" s="12"/>
      <c r="F74" s="12"/>
      <c r="G74" s="12"/>
      <c r="H74" s="12"/>
      <c r="I74" s="12"/>
      <c r="J74" s="94"/>
      <c r="K74" s="12"/>
      <c r="N74" s="12"/>
      <c r="O74" s="12"/>
      <c r="P74" s="12"/>
      <c r="Q74" s="12"/>
      <c r="R74" s="56"/>
      <c r="S74" s="56"/>
      <c r="T74" s="9"/>
    </row>
    <row r="75" spans="1:16361" ht="39.950000000000003" customHeight="1" x14ac:dyDescent="0.25">
      <c r="A75" s="61"/>
      <c r="B75" s="12"/>
      <c r="C75" s="305"/>
      <c r="D75" s="61"/>
      <c r="E75" s="12"/>
      <c r="F75" s="12"/>
      <c r="G75" s="12"/>
      <c r="H75" s="12"/>
      <c r="I75" s="12"/>
      <c r="J75" s="94"/>
      <c r="K75" s="12"/>
      <c r="N75" s="12"/>
      <c r="O75" s="12"/>
      <c r="P75" s="12"/>
      <c r="Q75" s="12"/>
      <c r="R75" s="56"/>
      <c r="S75" s="56"/>
      <c r="T75" s="9"/>
    </row>
    <row r="76" spans="1:16361" ht="39.950000000000003" customHeight="1" x14ac:dyDescent="0.25">
      <c r="A76" s="61"/>
      <c r="B76" s="12"/>
      <c r="C76" s="305"/>
      <c r="D76" s="61"/>
      <c r="E76" s="12"/>
      <c r="F76" s="12"/>
      <c r="G76" s="12"/>
      <c r="H76" s="12"/>
      <c r="I76" s="12"/>
      <c r="J76" s="94"/>
      <c r="K76" s="12"/>
      <c r="N76" s="12"/>
      <c r="O76" s="12"/>
      <c r="P76" s="12"/>
      <c r="Q76" s="12"/>
      <c r="R76" s="56"/>
      <c r="S76" s="56"/>
      <c r="T76" s="9"/>
    </row>
    <row r="77" spans="1:16361" ht="39.950000000000003" customHeight="1" x14ac:dyDescent="0.25">
      <c r="A77" s="61"/>
      <c r="B77" s="12"/>
      <c r="C77" s="305"/>
      <c r="D77" s="61"/>
      <c r="E77" s="12"/>
      <c r="F77" s="12"/>
      <c r="G77" s="12"/>
      <c r="H77" s="12"/>
      <c r="I77" s="12"/>
      <c r="J77" s="94"/>
      <c r="K77" s="12"/>
      <c r="N77" s="12"/>
      <c r="O77" s="12"/>
      <c r="P77" s="12"/>
      <c r="Q77" s="12"/>
      <c r="R77" s="56"/>
      <c r="S77" s="56"/>
      <c r="T77" s="9"/>
    </row>
    <row r="78" spans="1:16361" ht="39.950000000000003" customHeight="1" x14ac:dyDescent="0.25">
      <c r="A78" s="61"/>
      <c r="B78" s="12"/>
      <c r="C78" s="305"/>
      <c r="D78" s="61"/>
      <c r="E78" s="12"/>
      <c r="F78" s="12"/>
      <c r="G78" s="12"/>
      <c r="H78" s="12"/>
      <c r="I78" s="12"/>
      <c r="J78" s="94"/>
      <c r="K78" s="12"/>
      <c r="N78" s="12"/>
      <c r="O78" s="12"/>
      <c r="P78" s="12"/>
      <c r="Q78" s="12"/>
      <c r="R78" s="56"/>
      <c r="S78" s="56"/>
      <c r="T78" s="9"/>
    </row>
    <row r="79" spans="1:16361" ht="39.950000000000003" customHeight="1" x14ac:dyDescent="0.25">
      <c r="A79" s="61"/>
      <c r="B79" s="12"/>
      <c r="C79" s="305"/>
      <c r="D79" s="61"/>
      <c r="E79" s="12"/>
      <c r="F79" s="12"/>
      <c r="G79" s="12"/>
      <c r="H79" s="12"/>
      <c r="I79" s="12"/>
      <c r="J79" s="94"/>
      <c r="N79" s="12"/>
      <c r="O79" s="12"/>
      <c r="P79" s="12"/>
      <c r="Q79" s="12"/>
      <c r="R79" s="56"/>
      <c r="S79" s="56"/>
      <c r="T79" s="9"/>
    </row>
    <row r="80" spans="1:16361" ht="39.950000000000003" customHeight="1" x14ac:dyDescent="0.25">
      <c r="A80" s="61"/>
      <c r="B80" s="12"/>
      <c r="C80" s="305"/>
      <c r="D80" s="61"/>
      <c r="E80" s="12"/>
      <c r="F80" s="12"/>
      <c r="G80" s="12"/>
      <c r="H80" s="12"/>
      <c r="I80" s="12"/>
      <c r="J80" s="94"/>
      <c r="N80" s="12"/>
      <c r="O80" s="12"/>
      <c r="P80" s="12"/>
      <c r="Q80" s="12"/>
      <c r="R80" s="56"/>
      <c r="S80" s="56"/>
      <c r="T80" s="9"/>
    </row>
    <row r="81" spans="1:20" ht="39.950000000000003" customHeight="1" x14ac:dyDescent="0.25">
      <c r="A81" s="61"/>
      <c r="B81" s="12"/>
      <c r="C81" s="305"/>
      <c r="D81" s="61"/>
      <c r="E81" s="12"/>
      <c r="F81" s="12"/>
      <c r="G81" s="12"/>
      <c r="H81" s="12"/>
      <c r="I81" s="12"/>
      <c r="J81" s="94"/>
      <c r="N81" s="12"/>
      <c r="O81" s="12"/>
      <c r="P81" s="12"/>
      <c r="Q81" s="12"/>
      <c r="R81" s="56"/>
      <c r="S81" s="56"/>
      <c r="T81" s="9"/>
    </row>
    <row r="82" spans="1:20" ht="39.950000000000003" customHeight="1" x14ac:dyDescent="0.25">
      <c r="A82" s="61"/>
      <c r="B82" s="12"/>
      <c r="C82" s="305"/>
      <c r="D82" s="61"/>
      <c r="E82" s="12"/>
      <c r="F82" s="12"/>
      <c r="G82" s="12"/>
      <c r="H82" s="12"/>
      <c r="I82" s="12"/>
      <c r="J82" s="94"/>
      <c r="N82" s="12"/>
      <c r="O82" s="12"/>
      <c r="P82" s="12"/>
      <c r="Q82" s="12"/>
      <c r="R82" s="56"/>
      <c r="S82" s="56"/>
      <c r="T82" s="9"/>
    </row>
    <row r="83" spans="1:20" ht="39.950000000000003" customHeight="1" x14ac:dyDescent="0.25">
      <c r="A83" s="61"/>
      <c r="B83" s="12"/>
      <c r="C83" s="305"/>
      <c r="D83" s="61"/>
      <c r="E83" s="12"/>
      <c r="F83" s="12"/>
      <c r="G83" s="12"/>
      <c r="H83" s="12"/>
      <c r="I83" s="12"/>
      <c r="J83" s="94"/>
      <c r="N83" s="12"/>
      <c r="O83" s="12"/>
      <c r="P83" s="12"/>
      <c r="Q83" s="12"/>
      <c r="R83" s="56"/>
      <c r="S83" s="56"/>
      <c r="T83" s="9"/>
    </row>
    <row r="84" spans="1:20" ht="39.950000000000003" customHeight="1" x14ac:dyDescent="0.25">
      <c r="A84" s="60"/>
      <c r="B84" s="12"/>
      <c r="C84" s="305"/>
      <c r="D84" s="59"/>
      <c r="E84" s="12"/>
      <c r="F84" s="80"/>
      <c r="G84" s="80"/>
      <c r="H84" s="12"/>
      <c r="I84" s="55"/>
      <c r="J84" s="64"/>
      <c r="M84" s="12"/>
      <c r="N84" s="12"/>
      <c r="P84" s="65"/>
      <c r="R84" s="19"/>
      <c r="S84" s="19"/>
      <c r="T84" s="95"/>
    </row>
    <row r="85" spans="1:20" ht="39.950000000000003" customHeight="1" x14ac:dyDescent="0.25">
      <c r="A85" s="60"/>
      <c r="B85" s="12"/>
      <c r="C85" s="305"/>
      <c r="D85" s="59"/>
      <c r="F85" s="80"/>
      <c r="G85" s="80"/>
      <c r="H85" s="96"/>
      <c r="I85" s="55"/>
      <c r="J85" s="97"/>
      <c r="N85" s="12"/>
      <c r="P85" s="65"/>
      <c r="R85" s="19"/>
      <c r="S85" s="19"/>
      <c r="T85" s="95"/>
    </row>
    <row r="86" spans="1:20" ht="39.950000000000003" customHeight="1" x14ac:dyDescent="0.25">
      <c r="A86" s="61"/>
      <c r="B86" s="12"/>
      <c r="C86" s="305"/>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305"/>
      <c r="D87" s="61"/>
      <c r="E87" s="309"/>
      <c r="F87" s="12"/>
      <c r="G87" s="12"/>
      <c r="H87" s="12"/>
      <c r="I87" s="309"/>
      <c r="J87" s="307"/>
      <c r="K87" s="12"/>
      <c r="L87" s="12"/>
      <c r="M87" s="12"/>
      <c r="N87" s="12"/>
      <c r="O87" s="12"/>
      <c r="P87" s="90"/>
      <c r="Q87" s="12"/>
      <c r="R87" s="56"/>
      <c r="S87" s="56"/>
      <c r="T87" s="19"/>
    </row>
    <row r="88" spans="1:20" ht="39.950000000000003" customHeight="1" x14ac:dyDescent="0.25">
      <c r="A88" s="61"/>
      <c r="B88" s="12"/>
      <c r="C88" s="305"/>
      <c r="D88" s="61"/>
      <c r="E88" s="309"/>
      <c r="F88" s="12"/>
      <c r="G88" s="12"/>
      <c r="H88" s="12"/>
      <c r="I88" s="309"/>
      <c r="J88" s="307"/>
      <c r="K88" s="12"/>
      <c r="L88" s="12"/>
      <c r="M88" s="12"/>
      <c r="N88" s="12"/>
      <c r="O88" s="12"/>
      <c r="P88" s="90"/>
      <c r="Q88" s="12"/>
      <c r="R88" s="56"/>
      <c r="S88" s="56"/>
      <c r="T88" s="19"/>
    </row>
    <row r="89" spans="1:20" ht="39.950000000000003" customHeight="1" x14ac:dyDescent="0.25">
      <c r="A89" s="61"/>
      <c r="B89" s="12"/>
      <c r="C89" s="305"/>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305"/>
      <c r="D90" s="61"/>
      <c r="E90" s="12"/>
      <c r="F90" s="12"/>
      <c r="G90" s="12"/>
      <c r="H90" s="12"/>
      <c r="I90" s="12"/>
      <c r="K90" s="12"/>
      <c r="L90" s="12"/>
      <c r="M90" s="12"/>
      <c r="N90" s="12"/>
      <c r="O90" s="12"/>
      <c r="P90" s="90"/>
      <c r="Q90" s="12"/>
      <c r="R90" s="56"/>
      <c r="S90" s="56"/>
      <c r="T90" s="9"/>
    </row>
    <row r="91" spans="1:20" ht="39.950000000000003" customHeight="1" x14ac:dyDescent="0.25">
      <c r="A91" s="61"/>
      <c r="B91" s="12"/>
      <c r="C91" s="305"/>
      <c r="D91" s="61"/>
      <c r="E91" s="12"/>
      <c r="F91" s="12"/>
      <c r="G91" s="12"/>
      <c r="H91" s="12"/>
      <c r="I91" s="12"/>
      <c r="K91" s="12"/>
      <c r="L91" s="12"/>
      <c r="M91" s="12"/>
      <c r="N91" s="12"/>
      <c r="O91" s="12"/>
      <c r="P91" s="90"/>
      <c r="Q91" s="12"/>
      <c r="R91" s="56"/>
      <c r="S91" s="56"/>
      <c r="T91" s="9"/>
    </row>
    <row r="92" spans="1:20" ht="39.950000000000003" customHeight="1" x14ac:dyDescent="0.25">
      <c r="A92" s="61"/>
      <c r="B92" s="12"/>
      <c r="C92" s="305"/>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305"/>
      <c r="D93" s="61"/>
      <c r="E93" s="12"/>
      <c r="F93" s="12"/>
      <c r="G93" s="12"/>
      <c r="H93" s="12"/>
      <c r="I93" s="12"/>
      <c r="K93" s="12"/>
      <c r="L93" s="12"/>
      <c r="M93" s="12"/>
      <c r="N93" s="12"/>
      <c r="O93" s="12"/>
      <c r="P93" s="90"/>
      <c r="Q93" s="12"/>
      <c r="R93" s="56"/>
      <c r="S93" s="56"/>
      <c r="T93" s="9"/>
    </row>
    <row r="94" spans="1:20" ht="39.950000000000003" customHeight="1" x14ac:dyDescent="0.25">
      <c r="A94" s="61"/>
      <c r="B94" s="12"/>
      <c r="C94" s="305"/>
      <c r="D94" s="61"/>
      <c r="E94" s="12"/>
      <c r="F94" s="12"/>
      <c r="G94" s="12"/>
      <c r="H94" s="12"/>
      <c r="I94" s="12"/>
      <c r="K94" s="12"/>
      <c r="L94" s="12"/>
      <c r="M94" s="12"/>
      <c r="N94" s="12"/>
      <c r="O94" s="12"/>
      <c r="P94" s="90"/>
      <c r="Q94" s="12"/>
      <c r="R94" s="56"/>
      <c r="S94" s="56"/>
      <c r="T94" s="9"/>
    </row>
    <row r="95" spans="1:20" ht="39.950000000000003" customHeight="1" x14ac:dyDescent="0.25">
      <c r="A95" s="308"/>
      <c r="B95" s="309"/>
      <c r="C95" s="305"/>
      <c r="D95" s="61"/>
      <c r="E95" s="309"/>
      <c r="F95" s="12"/>
      <c r="G95" s="12"/>
      <c r="H95" s="309"/>
      <c r="I95" s="309"/>
      <c r="K95" s="12"/>
      <c r="L95" s="12"/>
      <c r="M95" s="12"/>
      <c r="N95" s="12"/>
      <c r="O95" s="12"/>
      <c r="P95" s="90"/>
      <c r="Q95" s="12"/>
      <c r="R95" s="56"/>
      <c r="S95" s="56"/>
      <c r="T95" s="9"/>
    </row>
    <row r="96" spans="1:20" ht="39.950000000000003" customHeight="1" x14ac:dyDescent="0.25">
      <c r="A96" s="308"/>
      <c r="B96" s="309"/>
      <c r="C96" s="305"/>
      <c r="D96" s="61"/>
      <c r="E96" s="309"/>
      <c r="F96" s="12"/>
      <c r="G96" s="12"/>
      <c r="H96" s="309"/>
      <c r="I96" s="309"/>
      <c r="K96" s="12"/>
      <c r="L96" s="12"/>
      <c r="M96" s="12"/>
      <c r="N96" s="12"/>
      <c r="O96" s="12"/>
      <c r="P96" s="90"/>
      <c r="Q96" s="12"/>
      <c r="R96" s="56"/>
      <c r="S96" s="56"/>
      <c r="T96" s="9"/>
    </row>
    <row r="97" spans="1:59" ht="39.950000000000003" customHeight="1" x14ac:dyDescent="0.25">
      <c r="A97" s="60"/>
      <c r="B97" s="12"/>
      <c r="C97" s="305"/>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305"/>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filterColumn colId="13">
      <filters>
        <filter val="Unidad de Loterias"/>
      </filters>
    </filterColumn>
  </autoFilter>
  <mergeCells count="114">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 ref="O2:O3"/>
    <mergeCell ref="P2:P3"/>
    <mergeCell ref="Q2:Q3"/>
    <mergeCell ref="R2:R3"/>
    <mergeCell ref="AG2:AG3"/>
    <mergeCell ref="AH2:AH3"/>
    <mergeCell ref="AI2:AI3"/>
    <mergeCell ref="AJ2:AJ3"/>
    <mergeCell ref="AK2:AK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s>
  <conditionalFormatting sqref="Z16:Z46">
    <cfRule type="containsText" dxfId="87" priority="29" stopIfTrue="1" operator="containsText" text="EN TERMINO">
      <formula>NOT(ISERROR(SEARCH("EN TERMINO",Z16)))</formula>
    </cfRule>
    <cfRule type="containsText" priority="30" operator="containsText" text="AMARILLO">
      <formula>NOT(ISERROR(SEARCH("AMARILLO",Z16)))</formula>
    </cfRule>
    <cfRule type="containsText" dxfId="86" priority="31" stopIfTrue="1" operator="containsText" text="ALERTA">
      <formula>NOT(ISERROR(SEARCH("ALERTA",Z16)))</formula>
    </cfRule>
    <cfRule type="containsText" dxfId="85" priority="32" stopIfTrue="1" operator="containsText" text="OK">
      <formula>NOT(ISERROR(SEARCH("OK",Z16)))</formula>
    </cfRule>
  </conditionalFormatting>
  <conditionalFormatting sqref="Z97:Z98">
    <cfRule type="containsText" dxfId="84" priority="62" stopIfTrue="1" operator="containsText" text="EN TERMINO">
      <formula>NOT(ISERROR(SEARCH("EN TERMINO",Z97)))</formula>
    </cfRule>
    <cfRule type="containsText" priority="63" operator="containsText" text="AMARILLO">
      <formula>NOT(ISERROR(SEARCH("AMARILLO",Z97)))</formula>
    </cfRule>
    <cfRule type="containsText" dxfId="83" priority="64" stopIfTrue="1" operator="containsText" text="ALERTA">
      <formula>NOT(ISERROR(SEARCH("ALERTA",Z97)))</formula>
    </cfRule>
    <cfRule type="containsText" dxfId="82" priority="65" stopIfTrue="1" operator="containsText" text="OK">
      <formula>NOT(ISERROR(SEARCH("OK",Z97)))</formula>
    </cfRule>
  </conditionalFormatting>
  <conditionalFormatting sqref="Z5:BB6">
    <cfRule type="containsText" dxfId="81" priority="9" stopIfTrue="1" operator="containsText" text="EN TERMINO">
      <formula>NOT(ISERROR(SEARCH("EN TERMINO",Z5)))</formula>
    </cfRule>
    <cfRule type="containsText" priority="10" operator="containsText" text="AMARILLO">
      <formula>NOT(ISERROR(SEARCH("AMARILLO",Z5)))</formula>
    </cfRule>
    <cfRule type="containsText" dxfId="80" priority="11" stopIfTrue="1" operator="containsText" text="ALERTA">
      <formula>NOT(ISERROR(SEARCH("ALERTA",Z5)))</formula>
    </cfRule>
    <cfRule type="containsText" dxfId="79" priority="12" stopIfTrue="1" operator="containsText" text="OK">
      <formula>NOT(ISERROR(SEARCH("OK",Z5)))</formula>
    </cfRule>
  </conditionalFormatting>
  <conditionalFormatting sqref="AC5:AC6">
    <cfRule type="containsText" dxfId="78" priority="116" stopIfTrue="1" operator="containsText" text="PENDIENTE">
      <formula>NOT(ISERROR(SEARCH("PENDIENTE",AC5)))</formula>
    </cfRule>
    <cfRule type="containsText" dxfId="77" priority="117" stopIfTrue="1" operator="containsText" text="INCUMPLIDA">
      <formula>NOT(ISERROR(SEARCH("INCUMPLIDA",AC5)))</formula>
    </cfRule>
  </conditionalFormatting>
  <conditionalFormatting sqref="AC16:AC46">
    <cfRule type="containsText" dxfId="76" priority="33" operator="containsText" text="PENDIENTE">
      <formula>NOT(ISERROR(SEARCH("PENDIENTE",AC16)))</formula>
    </cfRule>
    <cfRule type="containsText" dxfId="75" priority="34" stopIfTrue="1" operator="containsText" text="PENDIENTE">
      <formula>NOT(ISERROR(SEARCH("PENDIENTE",AC16)))</formula>
    </cfRule>
    <cfRule type="containsText" dxfId="74" priority="35" stopIfTrue="1" operator="containsText" text="INCUMPLIDA">
      <formula>NOT(ISERROR(SEARCH("INCUMPLIDA",AC16)))</formula>
    </cfRule>
    <cfRule type="containsText" dxfId="73" priority="36" stopIfTrue="1" operator="containsText" text="CUMPLIDA">
      <formula>NOT(ISERROR(SEARCH("CUMPLIDA",AC16)))</formula>
    </cfRule>
  </conditionalFormatting>
  <conditionalFormatting sqref="AC97:AC98">
    <cfRule type="containsText" dxfId="72" priority="48" operator="containsText" text="PENDIENTE">
      <formula>NOT(ISERROR(SEARCH("PENDIENTE",AC97)))</formula>
    </cfRule>
    <cfRule type="containsText" dxfId="71" priority="49" stopIfTrue="1" operator="containsText" text="PENDIENTE">
      <formula>NOT(ISERROR(SEARCH("PENDIENTE",AC97)))</formula>
    </cfRule>
    <cfRule type="containsText" dxfId="70" priority="50" stopIfTrue="1" operator="containsText" text="INCUMPLIDA">
      <formula>NOT(ISERROR(SEARCH("INCUMPLIDA",AC97)))</formula>
    </cfRule>
    <cfRule type="containsText" dxfId="69" priority="51" stopIfTrue="1" operator="containsText" text="CUMPLIDA">
      <formula>NOT(ISERROR(SEARCH("CUMPLIDA",AC97)))</formula>
    </cfRule>
  </conditionalFormatting>
  <conditionalFormatting sqref="AC5:AU6">
    <cfRule type="containsText" dxfId="68" priority="26" stopIfTrue="1" operator="containsText" text="CUMPLIDA">
      <formula>NOT(ISERROR(SEARCH("CUMPLIDA",AC5)))</formula>
    </cfRule>
  </conditionalFormatting>
  <conditionalFormatting sqref="AD97">
    <cfRule type="containsText" dxfId="67" priority="59" operator="containsText" text="cerrada">
      <formula>NOT(ISERROR(SEARCH("cerrada",AD97)))</formula>
    </cfRule>
    <cfRule type="containsText" dxfId="66" priority="60" operator="containsText" text="cerrado">
      <formula>NOT(ISERROR(SEARCH("cerrado",AD97)))</formula>
    </cfRule>
    <cfRule type="containsText" dxfId="65" priority="61" operator="containsText" text="Abierto">
      <formula>NOT(ISERROR(SEARCH("Abierto",AD97)))</formula>
    </cfRule>
  </conditionalFormatting>
  <conditionalFormatting sqref="AI5:AI6">
    <cfRule type="containsText" dxfId="64" priority="5" stopIfTrue="1" operator="containsText" text="EN TERMINO">
      <formula>NOT(ISERROR(SEARCH("EN TERMINO",AI5)))</formula>
    </cfRule>
    <cfRule type="containsText" priority="6" operator="containsText" text="AMARILLO">
      <formula>NOT(ISERROR(SEARCH("AMARILLO",AI5)))</formula>
    </cfRule>
    <cfRule type="containsText" dxfId="63" priority="7" stopIfTrue="1" operator="containsText" text="ALERTA">
      <formula>NOT(ISERROR(SEARCH("ALERTA",AI5)))</formula>
    </cfRule>
    <cfRule type="containsText" dxfId="62" priority="8" stopIfTrue="1" operator="containsText" text="OK">
      <formula>NOT(ISERROR(SEARCH("OK",AI5)))</formula>
    </cfRule>
  </conditionalFormatting>
  <conditionalFormatting sqref="AL5:AL6">
    <cfRule type="containsText" dxfId="61" priority="1" operator="containsText" text="ATENCIÓN">
      <formula>NOT(ISERROR(SEARCH("ATENCIÓN",AL5)))</formula>
    </cfRule>
    <cfRule type="containsText" dxfId="60" priority="2" stopIfTrue="1" operator="containsText" text="PENDIENTE">
      <formula>NOT(ISERROR(SEARCH("PENDIENTE",AL5)))</formula>
    </cfRule>
    <cfRule type="containsText" dxfId="59" priority="3" stopIfTrue="1" operator="containsText" text="INCUMPLIDA">
      <formula>NOT(ISERROR(SEARCH("INCUMPLIDA",AL5)))</formula>
    </cfRule>
    <cfRule type="containsText" dxfId="58" priority="4" stopIfTrue="1" operator="containsText" text="CUMPLIDA">
      <formula>NOT(ISERROR(SEARCH("CUMPLIDA",AL5)))</formula>
    </cfRule>
  </conditionalFormatting>
  <conditionalFormatting sqref="AR5">
    <cfRule type="containsText" dxfId="57" priority="22" stopIfTrue="1" operator="containsText" text="EN TERMINO">
      <formula>NOT(ISERROR(SEARCH("EN TERMINO",AR5)))</formula>
    </cfRule>
    <cfRule type="containsText" priority="23" operator="containsText" text="AMARILLO">
      <formula>NOT(ISERROR(SEARCH("AMARILLO",AR5)))</formula>
    </cfRule>
    <cfRule type="containsText" dxfId="56" priority="24" stopIfTrue="1" operator="containsText" text="ALERTA">
      <formula>NOT(ISERROR(SEARCH("ALERTA",AR5)))</formula>
    </cfRule>
    <cfRule type="containsText" dxfId="55" priority="25" stopIfTrue="1" operator="containsText" text="OK">
      <formula>NOT(ISERROR(SEARCH("OK",AR5)))</formula>
    </cfRule>
  </conditionalFormatting>
  <conditionalFormatting sqref="AR6">
    <cfRule type="containsText" dxfId="54" priority="97" stopIfTrue="1" operator="containsText" text="EN TERMINO">
      <formula>NOT(ISERROR(SEARCH("EN TERMINO",AR6)))</formula>
    </cfRule>
    <cfRule type="containsText" priority="98" operator="containsText" text="AMARILLO">
      <formula>NOT(ISERROR(SEARCH("AMARILLO",AR6)))</formula>
    </cfRule>
    <cfRule type="containsText" dxfId="53" priority="99" stopIfTrue="1" operator="containsText" text="ALERTA">
      <formula>NOT(ISERROR(SEARCH("ALERTA",AR6)))</formula>
    </cfRule>
    <cfRule type="containsText" dxfId="52" priority="100" stopIfTrue="1" operator="containsText" text="OK">
      <formula>NOT(ISERROR(SEARCH("OK",AR6)))</formula>
    </cfRule>
    <cfRule type="dataBar" priority="104">
      <dataBar>
        <cfvo type="min"/>
        <cfvo type="max"/>
        <color rgb="FF638EC6"/>
      </dataBar>
    </cfRule>
  </conditionalFormatting>
  <conditionalFormatting sqref="AU5:AU6">
    <cfRule type="containsText" dxfId="51" priority="27" stopIfTrue="1" operator="containsText" text="PENDIENTE">
      <formula>NOT(ISERROR(SEARCH("PENDIENTE",AU5)))</formula>
    </cfRule>
    <cfRule type="containsText" dxfId="50" priority="28" stopIfTrue="1" operator="containsText" text="INCUMPLIDA">
      <formula>NOT(ISERROR(SEARCH("INCUMPLIDA",AU5)))</formula>
    </cfRule>
  </conditionalFormatting>
  <conditionalFormatting sqref="AV5 BG5:BG6">
    <cfRule type="containsText" dxfId="49" priority="19" operator="containsText" text="cerrada">
      <formula>NOT(ISERROR(SEARCH("cerrada",AV5)))</formula>
    </cfRule>
    <cfRule type="containsText" dxfId="48" priority="20" operator="containsText" text="cerrado">
      <formula>NOT(ISERROR(SEARCH("cerrado",AV5)))</formula>
    </cfRule>
    <cfRule type="containsText" dxfId="47"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6">
    <cfRule type="dataBar" priority="105">
      <dataBar>
        <cfvo type="min"/>
        <cfvo type="max"/>
        <color rgb="FF638EC6"/>
      </dataBar>
    </cfRule>
  </conditionalFormatting>
  <conditionalFormatting sqref="BE5">
    <cfRule type="containsText" dxfId="46" priority="14" stopIfTrue="1" operator="containsText" text="PENDIENTE">
      <formula>NOT(ISERROR(SEARCH("PENDIENTE",BE5)))</formula>
    </cfRule>
    <cfRule type="containsText" dxfId="45" priority="15" stopIfTrue="1" operator="containsText" text="INCUMPLIDA">
      <formula>NOT(ISERROR(SEARCH("INCUMPLIDA",BE5)))</formula>
    </cfRule>
    <cfRule type="containsText" dxfId="44" priority="16" stopIfTrue="1" operator="containsText" text="CUMPLIDA">
      <formula>NOT(ISERROR(SEARCH("CUMPLIDA",BE5)))</formula>
    </cfRule>
    <cfRule type="containsText" dxfId="43" priority="17" stopIfTrue="1" operator="containsText" text="INCUMPLIDA">
      <formula>NOT(ISERROR(SEARCH("INCUMPLIDA",BE5)))</formula>
    </cfRule>
  </conditionalFormatting>
  <conditionalFormatting sqref="BE5:BE6">
    <cfRule type="containsText" dxfId="42" priority="18" stopIfTrue="1" operator="containsText" text="CUMPLIDA">
      <formula>NOT(ISERROR(SEARCH("CUMPLIDA",BE5)))</formula>
    </cfRule>
  </conditionalFormatting>
  <conditionalFormatting sqref="BE6">
    <cfRule type="containsText" dxfId="41" priority="102" stopIfTrue="1" operator="containsText" text="PENDIENTE">
      <formula>NOT(ISERROR(SEARCH("PENDIENTE",BE6)))</formula>
    </cfRule>
    <cfRule type="containsText" dxfId="40" priority="103" stopIfTrue="1" operator="containsText" text="INCUMPLIDA">
      <formula>NOT(ISERROR(SEARCH("INCUMPLIDA",BE6)))</formula>
    </cfRule>
  </conditionalFormatting>
  <conditionalFormatting sqref="BG31:BG46">
    <cfRule type="containsText" dxfId="39" priority="37" operator="containsText" text="cerrada">
      <formula>NOT(ISERROR(SEARCH("cerrada",BG31)))</formula>
    </cfRule>
    <cfRule type="containsText" dxfId="38" priority="38" operator="containsText" text="cerrado">
      <formula>NOT(ISERROR(SEARCH("cerrado",BG31)))</formula>
    </cfRule>
    <cfRule type="containsText" dxfId="37" priority="39" operator="containsText" text="Abierto">
      <formula>NOT(ISERROR(SEARCH("Abierto",BG31)))</formula>
    </cfRule>
  </conditionalFormatting>
  <conditionalFormatting sqref="BG97:BG98">
    <cfRule type="containsText" dxfId="36" priority="56" operator="containsText" text="cerrada">
      <formula>NOT(ISERROR(SEARCH("cerrada",BG97)))</formula>
    </cfRule>
    <cfRule type="containsText" dxfId="35" priority="57" operator="containsText" text="cerrado">
      <formula>NOT(ISERROR(SEARCH("cerrado",BG97)))</formula>
    </cfRule>
    <cfRule type="containsText" dxfId="34" priority="58" operator="containsText" text="Abierto">
      <formula>NOT(ISERROR(SEARCH("Abierto",BG97)))</formula>
    </cfRule>
  </conditionalFormatting>
  <dataValidations count="4">
    <dataValidation type="list" allowBlank="1" showInputMessage="1" showErrorMessage="1" sqref="N7:N47 F47:G70 F84:G85 F97:G9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289"/>
      <c r="B1" s="289"/>
      <c r="C1" s="289"/>
      <c r="D1" s="289"/>
      <c r="E1" s="289"/>
      <c r="F1" s="289"/>
      <c r="G1" s="289"/>
      <c r="H1" s="289"/>
      <c r="I1" s="288" t="s">
        <v>231</v>
      </c>
      <c r="J1" s="288"/>
      <c r="K1" s="288"/>
      <c r="L1" s="288"/>
      <c r="M1" s="288"/>
      <c r="N1" s="288"/>
      <c r="O1" s="288"/>
      <c r="P1" s="288"/>
      <c r="Q1" s="288"/>
      <c r="R1" s="288"/>
      <c r="S1" s="288"/>
      <c r="T1" s="46"/>
      <c r="U1" s="290" t="s">
        <v>232</v>
      </c>
      <c r="V1" s="290"/>
      <c r="W1" s="290"/>
      <c r="X1" s="290"/>
      <c r="Y1" s="290"/>
      <c r="Z1" s="290"/>
      <c r="AA1" s="290"/>
      <c r="AB1" s="290"/>
      <c r="AC1" s="290"/>
      <c r="AD1" s="291" t="s">
        <v>233</v>
      </c>
      <c r="AE1" s="291"/>
      <c r="AF1" s="291"/>
      <c r="AG1" s="291"/>
      <c r="AH1" s="291"/>
      <c r="AI1" s="291"/>
      <c r="AJ1" s="291"/>
      <c r="AK1" s="291"/>
      <c r="AL1" s="51"/>
      <c r="AM1" s="292" t="s">
        <v>234</v>
      </c>
      <c r="AN1" s="292"/>
      <c r="AO1" s="292"/>
      <c r="AP1" s="292"/>
      <c r="AQ1" s="292"/>
      <c r="AR1" s="292"/>
      <c r="AS1" s="292"/>
      <c r="AT1" s="292"/>
      <c r="AU1" s="52"/>
      <c r="AV1" s="284" t="s">
        <v>235</v>
      </c>
      <c r="AW1" s="284"/>
      <c r="AX1" s="284"/>
      <c r="AY1" s="284"/>
      <c r="AZ1" s="284"/>
      <c r="BA1" s="284"/>
      <c r="BB1" s="284"/>
      <c r="BC1" s="284"/>
      <c r="BD1" s="53"/>
      <c r="BE1" s="286" t="s">
        <v>236</v>
      </c>
      <c r="BF1" s="286"/>
      <c r="BG1" s="286"/>
      <c r="BH1" s="286"/>
      <c r="BI1" s="286"/>
    </row>
    <row r="2" spans="1:61" ht="39.950000000000003" customHeight="1" x14ac:dyDescent="0.25">
      <c r="A2" s="287" t="s">
        <v>237</v>
      </c>
      <c r="B2" s="287" t="s">
        <v>9</v>
      </c>
      <c r="C2" s="287" t="s">
        <v>11</v>
      </c>
      <c r="D2" s="287" t="s">
        <v>238</v>
      </c>
      <c r="E2" s="287" t="s">
        <v>239</v>
      </c>
      <c r="F2" s="287" t="s">
        <v>13</v>
      </c>
      <c r="G2" s="287" t="s">
        <v>15</v>
      </c>
      <c r="H2" s="287" t="s">
        <v>17</v>
      </c>
      <c r="I2" s="285" t="s">
        <v>72</v>
      </c>
      <c r="J2" s="288" t="s">
        <v>240</v>
      </c>
      <c r="K2" s="288"/>
      <c r="L2" s="288"/>
      <c r="M2" s="285" t="s">
        <v>73</v>
      </c>
      <c r="N2" s="285" t="s">
        <v>241</v>
      </c>
      <c r="O2" s="285" t="s">
        <v>242</v>
      </c>
      <c r="P2" s="285" t="s">
        <v>32</v>
      </c>
      <c r="Q2" s="285" t="s">
        <v>243</v>
      </c>
      <c r="R2" s="285" t="s">
        <v>244</v>
      </c>
      <c r="S2" s="285" t="s">
        <v>245</v>
      </c>
      <c r="T2" s="44"/>
      <c r="U2" s="294" t="s">
        <v>246</v>
      </c>
      <c r="V2" s="294" t="s">
        <v>247</v>
      </c>
      <c r="W2" s="294" t="s">
        <v>79</v>
      </c>
      <c r="X2" s="294" t="s">
        <v>80</v>
      </c>
      <c r="Y2" s="294" t="s">
        <v>248</v>
      </c>
      <c r="Z2" s="294" t="s">
        <v>82</v>
      </c>
      <c r="AA2" s="294" t="s">
        <v>83</v>
      </c>
      <c r="AB2" s="294" t="s">
        <v>249</v>
      </c>
      <c r="AC2" s="45"/>
      <c r="AD2" s="293" t="s">
        <v>250</v>
      </c>
      <c r="AE2" s="293" t="s">
        <v>338</v>
      </c>
      <c r="AF2" s="293" t="s">
        <v>252</v>
      </c>
      <c r="AG2" s="293" t="s">
        <v>253</v>
      </c>
      <c r="AH2" s="293" t="s">
        <v>254</v>
      </c>
      <c r="AI2" s="293" t="s">
        <v>255</v>
      </c>
      <c r="AJ2" s="293" t="s">
        <v>256</v>
      </c>
      <c r="AK2" s="293" t="s">
        <v>257</v>
      </c>
      <c r="AL2" s="43"/>
      <c r="AM2" s="295" t="s">
        <v>85</v>
      </c>
      <c r="AN2" s="295" t="s">
        <v>258</v>
      </c>
      <c r="AO2" s="295" t="s">
        <v>87</v>
      </c>
      <c r="AP2" s="295" t="s">
        <v>88</v>
      </c>
      <c r="AQ2" s="295" t="s">
        <v>259</v>
      </c>
      <c r="AR2" s="295" t="s">
        <v>90</v>
      </c>
      <c r="AS2" s="295" t="s">
        <v>91</v>
      </c>
      <c r="AT2" s="295" t="s">
        <v>260</v>
      </c>
      <c r="AU2" s="48"/>
      <c r="AV2" s="297" t="s">
        <v>85</v>
      </c>
      <c r="AW2" s="47"/>
      <c r="AX2" s="297" t="s">
        <v>258</v>
      </c>
      <c r="AY2" s="297" t="s">
        <v>87</v>
      </c>
      <c r="AZ2" s="297" t="s">
        <v>88</v>
      </c>
      <c r="BA2" s="297" t="s">
        <v>89</v>
      </c>
      <c r="BB2" s="297" t="s">
        <v>90</v>
      </c>
      <c r="BC2" s="297" t="s">
        <v>91</v>
      </c>
      <c r="BD2" s="297" t="s">
        <v>261</v>
      </c>
      <c r="BE2" s="296" t="s">
        <v>52</v>
      </c>
      <c r="BF2" s="296" t="s">
        <v>262</v>
      </c>
      <c r="BG2" s="296" t="s">
        <v>263</v>
      </c>
      <c r="BH2" s="296" t="s">
        <v>264</v>
      </c>
      <c r="BI2" s="298" t="s">
        <v>265</v>
      </c>
    </row>
    <row r="3" spans="1:61" ht="39.950000000000003" customHeight="1" x14ac:dyDescent="0.25">
      <c r="A3" s="287"/>
      <c r="B3" s="287"/>
      <c r="C3" s="287"/>
      <c r="D3" s="287"/>
      <c r="E3" s="287"/>
      <c r="F3" s="287"/>
      <c r="G3" s="287"/>
      <c r="H3" s="287"/>
      <c r="I3" s="285"/>
      <c r="J3" s="34" t="s">
        <v>266</v>
      </c>
      <c r="K3" s="44" t="s">
        <v>24</v>
      </c>
      <c r="L3" s="44" t="s">
        <v>26</v>
      </c>
      <c r="M3" s="285"/>
      <c r="N3" s="285"/>
      <c r="O3" s="285"/>
      <c r="P3" s="285"/>
      <c r="Q3" s="285"/>
      <c r="R3" s="285"/>
      <c r="S3" s="285"/>
      <c r="T3" s="44" t="s">
        <v>267</v>
      </c>
      <c r="U3" s="294"/>
      <c r="V3" s="294"/>
      <c r="W3" s="294"/>
      <c r="X3" s="294"/>
      <c r="Y3" s="294"/>
      <c r="Z3" s="294"/>
      <c r="AA3" s="294"/>
      <c r="AB3" s="294"/>
      <c r="AC3" s="45" t="s">
        <v>52</v>
      </c>
      <c r="AD3" s="293"/>
      <c r="AE3" s="293"/>
      <c r="AF3" s="293"/>
      <c r="AG3" s="293"/>
      <c r="AH3" s="293"/>
      <c r="AI3" s="293"/>
      <c r="AJ3" s="293"/>
      <c r="AK3" s="293"/>
      <c r="AL3" s="43" t="s">
        <v>52</v>
      </c>
      <c r="AM3" s="295"/>
      <c r="AN3" s="295"/>
      <c r="AO3" s="295"/>
      <c r="AP3" s="295"/>
      <c r="AQ3" s="295"/>
      <c r="AR3" s="295"/>
      <c r="AS3" s="295"/>
      <c r="AT3" s="295"/>
      <c r="AU3" s="48" t="s">
        <v>52</v>
      </c>
      <c r="AV3" s="297"/>
      <c r="AW3" s="47" t="s">
        <v>268</v>
      </c>
      <c r="AX3" s="297"/>
      <c r="AY3" s="297"/>
      <c r="AZ3" s="297"/>
      <c r="BA3" s="297"/>
      <c r="BB3" s="297"/>
      <c r="BC3" s="297"/>
      <c r="BD3" s="297"/>
      <c r="BE3" s="296"/>
      <c r="BF3" s="296"/>
      <c r="BG3" s="296"/>
      <c r="BH3" s="296"/>
      <c r="BI3" s="298"/>
    </row>
    <row r="4" spans="1:61" ht="39.950000000000003" customHeight="1" x14ac:dyDescent="0.25">
      <c r="A4" s="1" t="s">
        <v>269</v>
      </c>
      <c r="B4" s="1" t="s">
        <v>270</v>
      </c>
      <c r="C4" s="1" t="s">
        <v>271</v>
      </c>
      <c r="D4" s="1" t="s">
        <v>269</v>
      </c>
      <c r="E4" s="1" t="s">
        <v>272</v>
      </c>
      <c r="F4" s="1" t="s">
        <v>270</v>
      </c>
      <c r="G4" s="1"/>
      <c r="H4" s="1" t="s">
        <v>273</v>
      </c>
      <c r="I4" s="2" t="s">
        <v>274</v>
      </c>
      <c r="J4" s="35" t="s">
        <v>275</v>
      </c>
      <c r="K4" s="2"/>
      <c r="L4" s="2" t="s">
        <v>276</v>
      </c>
      <c r="M4" s="2" t="s">
        <v>270</v>
      </c>
      <c r="N4" s="2" t="s">
        <v>270</v>
      </c>
      <c r="O4" s="2" t="s">
        <v>277</v>
      </c>
      <c r="P4" s="2" t="s">
        <v>270</v>
      </c>
      <c r="Q4" s="2" t="s">
        <v>278</v>
      </c>
      <c r="R4" s="2" t="s">
        <v>269</v>
      </c>
      <c r="S4" s="2" t="s">
        <v>269</v>
      </c>
      <c r="T4" s="2" t="s">
        <v>269</v>
      </c>
      <c r="U4" s="26" t="s">
        <v>269</v>
      </c>
      <c r="V4" s="26" t="s">
        <v>279</v>
      </c>
      <c r="W4" s="26" t="s">
        <v>280</v>
      </c>
      <c r="X4" s="26" t="s">
        <v>281</v>
      </c>
      <c r="Y4" s="26" t="s">
        <v>281</v>
      </c>
      <c r="Z4" s="26" t="s">
        <v>277</v>
      </c>
      <c r="AA4" s="26" t="s">
        <v>282</v>
      </c>
      <c r="AB4" s="26" t="s">
        <v>270</v>
      </c>
      <c r="AC4" s="26" t="s">
        <v>283</v>
      </c>
      <c r="AD4" s="27" t="s">
        <v>269</v>
      </c>
      <c r="AE4" s="27"/>
      <c r="AF4" s="27" t="s">
        <v>339</v>
      </c>
      <c r="AG4" s="27" t="s">
        <v>281</v>
      </c>
      <c r="AH4" s="27" t="s">
        <v>281</v>
      </c>
      <c r="AI4" s="27" t="s">
        <v>277</v>
      </c>
      <c r="AJ4" s="27" t="s">
        <v>282</v>
      </c>
      <c r="AK4" s="27" t="s">
        <v>270</v>
      </c>
      <c r="AL4" s="27"/>
      <c r="AM4" s="28" t="s">
        <v>269</v>
      </c>
      <c r="AN4" s="28" t="s">
        <v>279</v>
      </c>
      <c r="AO4" s="28" t="s">
        <v>280</v>
      </c>
      <c r="AP4" s="28" t="s">
        <v>281</v>
      </c>
      <c r="AQ4" s="28" t="s">
        <v>281</v>
      </c>
      <c r="AR4" s="28" t="s">
        <v>277</v>
      </c>
      <c r="AS4" s="28" t="s">
        <v>282</v>
      </c>
      <c r="AT4" s="28" t="s">
        <v>270</v>
      </c>
      <c r="AU4" s="28"/>
      <c r="AV4" s="29" t="s">
        <v>269</v>
      </c>
      <c r="AW4" s="29"/>
      <c r="AX4" s="29" t="s">
        <v>279</v>
      </c>
      <c r="AY4" s="29" t="s">
        <v>280</v>
      </c>
      <c r="AZ4" s="29" t="s">
        <v>281</v>
      </c>
      <c r="BA4" s="29" t="s">
        <v>281</v>
      </c>
      <c r="BB4" s="29" t="s">
        <v>277</v>
      </c>
      <c r="BC4" s="29" t="s">
        <v>282</v>
      </c>
      <c r="BD4" s="29"/>
      <c r="BE4" s="50" t="s">
        <v>283</v>
      </c>
      <c r="BF4" s="50"/>
      <c r="BG4" s="50" t="s">
        <v>283</v>
      </c>
      <c r="BH4" s="50" t="s">
        <v>270</v>
      </c>
      <c r="BI4" s="298"/>
    </row>
    <row r="5" spans="1:61" ht="104.25" customHeight="1" x14ac:dyDescent="0.25">
      <c r="A5" s="58"/>
      <c r="B5" s="49" t="s">
        <v>284</v>
      </c>
      <c r="C5" s="321" t="s">
        <v>340</v>
      </c>
      <c r="D5" s="322">
        <v>44670</v>
      </c>
      <c r="E5" s="317" t="s">
        <v>341</v>
      </c>
      <c r="F5" s="325" t="s">
        <v>356</v>
      </c>
      <c r="G5" s="323">
        <v>143</v>
      </c>
      <c r="H5" s="326" t="s">
        <v>357</v>
      </c>
      <c r="I5" s="327" t="s">
        <v>358</v>
      </c>
      <c r="J5" s="121" t="s">
        <v>359</v>
      </c>
      <c r="K5" s="106" t="s">
        <v>360</v>
      </c>
      <c r="L5" s="119">
        <v>1</v>
      </c>
      <c r="M5" s="119" t="s">
        <v>100</v>
      </c>
      <c r="N5" s="106" t="s">
        <v>361</v>
      </c>
      <c r="O5" s="106" t="s">
        <v>362</v>
      </c>
      <c r="P5" s="31">
        <v>1</v>
      </c>
      <c r="Q5" s="120"/>
      <c r="R5" s="108">
        <v>44682</v>
      </c>
      <c r="S5" s="141">
        <v>44742</v>
      </c>
      <c r="T5" s="122"/>
      <c r="U5" s="108"/>
      <c r="V5" s="109"/>
      <c r="W5" s="40"/>
      <c r="X5" s="100"/>
      <c r="Y5" s="110"/>
      <c r="Z5" s="40"/>
      <c r="AA5" s="111"/>
      <c r="AB5" s="42"/>
      <c r="AC5" s="112"/>
      <c r="AD5" s="113">
        <v>44742</v>
      </c>
      <c r="AE5" s="114" t="s">
        <v>363</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284</v>
      </c>
      <c r="C6" s="321"/>
      <c r="D6" s="322"/>
      <c r="E6" s="317"/>
      <c r="F6" s="325"/>
      <c r="G6" s="324"/>
      <c r="H6" s="326"/>
      <c r="I6" s="327"/>
      <c r="J6" s="121" t="s">
        <v>364</v>
      </c>
      <c r="K6" s="106" t="s">
        <v>365</v>
      </c>
      <c r="L6" s="119">
        <v>1</v>
      </c>
      <c r="M6" s="106" t="s">
        <v>147</v>
      </c>
      <c r="N6" s="106" t="s">
        <v>361</v>
      </c>
      <c r="O6" s="106" t="s">
        <v>362</v>
      </c>
      <c r="P6" s="31">
        <v>1</v>
      </c>
      <c r="Q6" s="120"/>
      <c r="R6" s="108">
        <v>44682</v>
      </c>
      <c r="S6" s="141">
        <v>44711</v>
      </c>
      <c r="T6" s="122"/>
      <c r="U6" s="41"/>
      <c r="V6" s="116"/>
      <c r="W6" s="37"/>
      <c r="X6" s="100"/>
      <c r="Y6" s="110"/>
      <c r="Z6" s="40"/>
      <c r="AA6" s="102"/>
      <c r="AB6" s="42"/>
      <c r="AC6" s="112"/>
      <c r="AD6" s="113">
        <v>44742</v>
      </c>
      <c r="AE6" s="114" t="s">
        <v>366</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367</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filterColumn colId="13">
      <filters>
        <filter val="Unidad de Loterias"/>
      </filters>
    </filterColumn>
  </autoFilter>
  <mergeCells count="68">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AD2:AD3"/>
    <mergeCell ref="AE2:AE3"/>
    <mergeCell ref="C5:C6"/>
    <mergeCell ref="D5:D6"/>
    <mergeCell ref="E5:E6"/>
    <mergeCell ref="G5:G6"/>
    <mergeCell ref="G2:G3"/>
    <mergeCell ref="F5:F6"/>
    <mergeCell ref="H5:H6"/>
    <mergeCell ref="I5:I6"/>
    <mergeCell ref="BB2:BB3"/>
    <mergeCell ref="BC2:BC3"/>
    <mergeCell ref="BD2:BD3"/>
    <mergeCell ref="BE2:BE3"/>
    <mergeCell ref="BF2:BF3"/>
    <mergeCell ref="AJ2:AJ3"/>
    <mergeCell ref="AK2:AK3"/>
    <mergeCell ref="AG2:AG3"/>
    <mergeCell ref="AH2:AH3"/>
    <mergeCell ref="AI2:AI3"/>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s>
  <conditionalFormatting sqref="Z5:BB6">
    <cfRule type="containsText" dxfId="33" priority="9" stopIfTrue="1" operator="containsText" text="EN TERMINO">
      <formula>NOT(ISERROR(SEARCH("EN TERMINO",Z5)))</formula>
    </cfRule>
    <cfRule type="containsText" priority="10" operator="containsText" text="AMARILLO">
      <formula>NOT(ISERROR(SEARCH("AMARILLO",Z5)))</formula>
    </cfRule>
    <cfRule type="containsText" dxfId="32" priority="11" stopIfTrue="1" operator="containsText" text="ALERTA">
      <formula>NOT(ISERROR(SEARCH("ALERTA",Z5)))</formula>
    </cfRule>
    <cfRule type="containsText" dxfId="31" priority="12" stopIfTrue="1" operator="containsText" text="OK">
      <formula>NOT(ISERROR(SEARCH("OK",Z5)))</formula>
    </cfRule>
  </conditionalFormatting>
  <conditionalFormatting sqref="AC5:AC6">
    <cfRule type="containsText" dxfId="30" priority="59" stopIfTrue="1" operator="containsText" text="PENDIENTE">
      <formula>NOT(ISERROR(SEARCH("PENDIENTE",AC5)))</formula>
    </cfRule>
    <cfRule type="containsText" dxfId="29" priority="60" stopIfTrue="1" operator="containsText" text="INCUMPLIDA">
      <formula>NOT(ISERROR(SEARCH("INCUMPLIDA",AC5)))</formula>
    </cfRule>
  </conditionalFormatting>
  <conditionalFormatting sqref="AC5:AU6">
    <cfRule type="containsText" dxfId="28" priority="26" stopIfTrue="1" operator="containsText" text="CUMPLIDA">
      <formula>NOT(ISERROR(SEARCH("CUMPLIDA",AC5)))</formula>
    </cfRule>
  </conditionalFormatting>
  <conditionalFormatting sqref="AI5:AI6">
    <cfRule type="containsText" dxfId="27" priority="5" stopIfTrue="1" operator="containsText" text="EN TERMINO">
      <formula>NOT(ISERROR(SEARCH("EN TERMINO",AI5)))</formula>
    </cfRule>
    <cfRule type="containsText" priority="6" operator="containsText" text="AMARILLO">
      <formula>NOT(ISERROR(SEARCH("AMARILLO",AI5)))</formula>
    </cfRule>
    <cfRule type="containsText" dxfId="26" priority="7" stopIfTrue="1" operator="containsText" text="ALERTA">
      <formula>NOT(ISERROR(SEARCH("ALERTA",AI5)))</formula>
    </cfRule>
    <cfRule type="containsText" dxfId="25" priority="8" stopIfTrue="1" operator="containsText" text="OK">
      <formula>NOT(ISERROR(SEARCH("OK",AI5)))</formula>
    </cfRule>
  </conditionalFormatting>
  <conditionalFormatting sqref="AL5:AL6">
    <cfRule type="containsText" dxfId="24" priority="1" operator="containsText" text="ATENCIÓN">
      <formula>NOT(ISERROR(SEARCH("ATENCIÓN",AL5)))</formula>
    </cfRule>
    <cfRule type="containsText" dxfId="23" priority="2" stopIfTrue="1" operator="containsText" text="PENDIENTE">
      <formula>NOT(ISERROR(SEARCH("PENDIENTE",AL5)))</formula>
    </cfRule>
    <cfRule type="containsText" dxfId="22" priority="3" stopIfTrue="1" operator="containsText" text="INCUMPLIDA">
      <formula>NOT(ISERROR(SEARCH("INCUMPLIDA",AL5)))</formula>
    </cfRule>
    <cfRule type="containsText" dxfId="21" priority="4" stopIfTrue="1" operator="containsText" text="CUMPLIDA">
      <formula>NOT(ISERROR(SEARCH("CUMPLIDA",AL5)))</formula>
    </cfRule>
  </conditionalFormatting>
  <conditionalFormatting sqref="AN6">
    <cfRule type="containsText" dxfId="20" priority="29" operator="containsText" text="cerrada">
      <formula>NOT(ISERROR(SEARCH("cerrada",AN6)))</formula>
    </cfRule>
    <cfRule type="containsText" dxfId="19" priority="30" operator="containsText" text="cerrado">
      <formula>NOT(ISERROR(SEARCH("cerrado",AN6)))</formula>
    </cfRule>
    <cfRule type="containsText" dxfId="18" priority="31" operator="containsText" text="Abierto">
      <formula>NOT(ISERROR(SEARCH("Abierto",AN6)))</formula>
    </cfRule>
  </conditionalFormatting>
  <conditionalFormatting sqref="AR5">
    <cfRule type="containsText" dxfId="17" priority="22" stopIfTrue="1" operator="containsText" text="EN TERMINO">
      <formula>NOT(ISERROR(SEARCH("EN TERMINO",AR5)))</formula>
    </cfRule>
    <cfRule type="containsText" priority="23" operator="containsText" text="AMARILLO">
      <formula>NOT(ISERROR(SEARCH("AMARILLO",AR5)))</formula>
    </cfRule>
    <cfRule type="containsText" dxfId="16" priority="24" stopIfTrue="1" operator="containsText" text="ALERTA">
      <formula>NOT(ISERROR(SEARCH("ALERTA",AR5)))</formula>
    </cfRule>
    <cfRule type="containsText" dxfId="15" priority="25" stopIfTrue="1" operator="containsText" text="OK">
      <formula>NOT(ISERROR(SEARCH("OK",AR5)))</formula>
    </cfRule>
  </conditionalFormatting>
  <conditionalFormatting sqref="AR6">
    <cfRule type="containsText" dxfId="14" priority="45" stopIfTrue="1" operator="containsText" text="EN TERMINO">
      <formula>NOT(ISERROR(SEARCH("EN TERMINO",AR6)))</formula>
    </cfRule>
    <cfRule type="containsText" priority="46" operator="containsText" text="AMARILLO">
      <formula>NOT(ISERROR(SEARCH("AMARILLO",AR6)))</formula>
    </cfRule>
    <cfRule type="containsText" dxfId="13" priority="47" stopIfTrue="1" operator="containsText" text="ALERTA">
      <formula>NOT(ISERROR(SEARCH("ALERTA",AR6)))</formula>
    </cfRule>
    <cfRule type="containsText" dxfId="12" priority="48" stopIfTrue="1" operator="containsText" text="OK">
      <formula>NOT(ISERROR(SEARCH("OK",AR6)))</formula>
    </cfRule>
    <cfRule type="dataBar" priority="52">
      <dataBar>
        <cfvo type="min"/>
        <cfvo type="max"/>
        <color rgb="FF638EC6"/>
      </dataBar>
    </cfRule>
  </conditionalFormatting>
  <conditionalFormatting sqref="AU5:AU6">
    <cfRule type="containsText" dxfId="11" priority="27" stopIfTrue="1" operator="containsText" text="PENDIENTE">
      <formula>NOT(ISERROR(SEARCH("PENDIENTE",AU5)))</formula>
    </cfRule>
    <cfRule type="containsText" dxfId="10" priority="28" stopIfTrue="1" operator="containsText" text="INCUMPLIDA">
      <formula>NOT(ISERROR(SEARCH("INCUMPLIDA",AU5)))</formula>
    </cfRule>
  </conditionalFormatting>
  <conditionalFormatting sqref="AV5 BG5:BG6">
    <cfRule type="containsText" dxfId="9" priority="19" operator="containsText" text="cerrada">
      <formula>NOT(ISERROR(SEARCH("cerrada",AV5)))</formula>
    </cfRule>
    <cfRule type="containsText" dxfId="8" priority="20" operator="containsText" text="cerrado">
      <formula>NOT(ISERROR(SEARCH("cerrado",AV5)))</formula>
    </cfRule>
    <cfRule type="containsText" dxfId="7"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6" stopIfTrue="1" operator="containsText" text="CUMPLIDA">
      <formula>NOT(ISERROR(SEARCH("CUMPLIDA",BE5)))</formula>
    </cfRule>
    <cfRule type="containsText" dxfId="3" priority="17" stopIfTrue="1" operator="containsText" text="INCUMPLIDA">
      <formula>NOT(ISERROR(SEARCH("INCUMPLIDA",BE5)))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0" stopIfTrue="1" operator="containsText" text="PENDIENTE">
      <formula>NOT(ISERROR(SEARCH("PENDIENTE",BE6)))</formula>
    </cfRule>
    <cfRule type="containsText" dxfId="0" priority="51" stopIfTrue="1" operator="containsText" text="INCUMPLIDA">
      <formula>NOT(ISERROR(SEARCH("INCUMPLIDA",BE6)))</formula>
    </cfRule>
  </conditionalFormatting>
  <dataValidations count="1">
    <dataValidation type="list" allowBlank="1" showInputMessage="1" showErrorMessage="1" sqref="M6">
      <formula1>"Correctiva, Preventiva, Acción de mejora"</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BCBF5C571A14B4FA085071ACD1384B8" ma:contentTypeVersion="14" ma:contentTypeDescription="Crear nuevo documento." ma:contentTypeScope="" ma:versionID="ed7b9e5face80d78af3bf7fcbdddfc92">
  <xsd:schema xmlns:xsd="http://www.w3.org/2001/XMLSchema" xmlns:xs="http://www.w3.org/2001/XMLSchema" xmlns:p="http://schemas.microsoft.com/office/2006/metadata/properties" xmlns:ns2="3c659d0a-4ddf-4b6d-8adb-7e386e7c381a" xmlns:ns3="8953493b-b532-4682-bbff-88a69b81f604" targetNamespace="http://schemas.microsoft.com/office/2006/metadata/properties" ma:root="true" ma:fieldsID="aa1b541e66cda1d0e243e52d0bf318a6" ns2:_="" ns3:_="">
    <xsd:import namespace="3c659d0a-4ddf-4b6d-8adb-7e386e7c381a"/>
    <xsd:import namespace="8953493b-b532-4682-bbff-88a69b81f6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659d0a-4ddf-4b6d-8adb-7e386e7c3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53493b-b532-4682-bbff-88a69b81f604"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2773b70a-90a3-4fb3-9ab6-2b945f12ff6d}" ma:internalName="TaxCatchAll" ma:showField="CatchAllData" ma:web="8953493b-b532-4682-bbff-88a69b81f6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c659d0a-4ddf-4b6d-8adb-7e386e7c381a">
      <Terms xmlns="http://schemas.microsoft.com/office/infopath/2007/PartnerControls"/>
    </lcf76f155ced4ddcb4097134ff3c332f>
    <TaxCatchAll xmlns="8953493b-b532-4682-bbff-88a69b81f60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FB0546-4306-44BF-8225-F1777DE683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659d0a-4ddf-4b6d-8adb-7e386e7c381a"/>
    <ds:schemaRef ds:uri="8953493b-b532-4682-bbff-88a69b81f6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761EC9-F14F-4334-9EAA-920437AB180B}">
  <ds:schemaRefs>
    <ds:schemaRef ds:uri="http://schemas.microsoft.com/office/2006/metadata/properties"/>
    <ds:schemaRef ds:uri="http://schemas.microsoft.com/office/infopath/2007/PartnerControls"/>
    <ds:schemaRef ds:uri="3c659d0a-4ddf-4b6d-8adb-7e386e7c381a"/>
    <ds:schemaRef ds:uri="8953493b-b532-4682-bbff-88a69b81f604"/>
  </ds:schemaRefs>
</ds:datastoreItem>
</file>

<file path=customXml/itemProps3.xml><?xml version="1.0" encoding="utf-8"?>
<ds:datastoreItem xmlns:ds="http://schemas.openxmlformats.org/officeDocument/2006/customXml" ds:itemID="{A056DE93-258F-45D1-B339-2314B02768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Seguimiento</vt:lpstr>
      <vt:lpstr>Hoja1</vt:lpstr>
      <vt:lpstr>Resultados seguimiento</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2025-08-01T15:36:49Z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0x0101002BCBF5C571A14B4FA085071ACD1384B8</vt:lpwstr>
  </property>
  <property fmtid="{D5CDD505-2E9C-101B-9397-08002B2CF9AE}" pid="3" name="MediaServiceImageTags">
    <vt:lpwstr/>
  </property>
</Properties>
</file>