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1. SHARE POINT\ARCHIVOS 2025\4. Enfoque hacia la prevención\2. Planes de mejoramiento\2. Contraloria\II trimestre\"/>
    </mc:Choice>
  </mc:AlternateContent>
  <bookViews>
    <workbookView xWindow="0" yWindow="0" windowWidth="24000" windowHeight="9630" tabRatio="437" activeTab="1"/>
  </bookViews>
  <sheets>
    <sheet name="Instructivo" sheetId="29"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Seguimiento!$B$3:$BE$45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45" i="10" l="1"/>
  <c r="AZ45" i="10" s="1"/>
  <c r="BA45" i="10" s="1"/>
  <c r="AX44" i="10"/>
  <c r="AZ44" i="10" s="1"/>
  <c r="BA44" i="10" s="1"/>
  <c r="AX43" i="10"/>
  <c r="AZ43" i="10" s="1"/>
  <c r="BA43" i="10" s="1"/>
  <c r="AX42" i="10"/>
  <c r="AZ42" i="10" s="1"/>
  <c r="BA42" i="10" s="1"/>
  <c r="AX41" i="10"/>
  <c r="AZ41" i="10" s="1"/>
  <c r="BA41" i="10" s="1"/>
  <c r="AX9" i="10"/>
  <c r="AZ9" i="10" s="1"/>
  <c r="BA9" i="10" s="1"/>
  <c r="AB9" i="10"/>
  <c r="Z9" i="10"/>
  <c r="AA9" i="10" s="1"/>
  <c r="AX7" i="10"/>
  <c r="AZ7" i="10" s="1"/>
  <c r="BA7" i="10" s="1"/>
  <c r="AX6" i="10"/>
  <c r="AZ6" i="10" s="1"/>
  <c r="BA6" i="10" s="1"/>
  <c r="Q45" i="10"/>
  <c r="R45" i="10" s="1"/>
  <c r="S45" i="10" s="1"/>
  <c r="Q43" i="10"/>
  <c r="R43" i="10" s="1"/>
  <c r="S43" i="10" s="1"/>
  <c r="AX24" i="10"/>
  <c r="AZ24" i="10" s="1"/>
  <c r="BA24" i="10" s="1"/>
  <c r="AX22" i="10"/>
  <c r="AZ22" i="10" s="1"/>
  <c r="BA22" i="10" s="1"/>
  <c r="AX20" i="10"/>
  <c r="AZ20" i="10" s="1"/>
  <c r="BA20" i="10" s="1"/>
  <c r="AX19" i="10"/>
  <c r="AZ19" i="10" s="1"/>
  <c r="BA19" i="10" s="1"/>
  <c r="AX18" i="10"/>
  <c r="AZ18" i="10" s="1"/>
  <c r="BA18" i="10" s="1"/>
  <c r="AX16" i="10"/>
  <c r="AZ16" i="10" s="1"/>
  <c r="BA16" i="10" s="1"/>
  <c r="AX14" i="10"/>
  <c r="AZ14" i="10" s="1"/>
  <c r="BA14" i="10" s="1"/>
  <c r="AX15" i="10"/>
  <c r="AZ15" i="10" s="1"/>
  <c r="BA15" i="10" s="1"/>
  <c r="AX13" i="10"/>
  <c r="AZ13" i="10" s="1"/>
  <c r="AX11" i="10"/>
  <c r="AZ11" i="10" s="1"/>
  <c r="BA11" i="10" s="1"/>
  <c r="AZ5" i="10"/>
  <c r="BA5" i="10" s="1"/>
  <c r="AZ8" i="10"/>
  <c r="BA8" i="10" s="1"/>
  <c r="AZ10" i="10"/>
  <c r="AZ12" i="10"/>
  <c r="BA12" i="10" s="1"/>
  <c r="AZ17" i="10"/>
  <c r="BA17" i="10" s="1"/>
  <c r="AZ21" i="10"/>
  <c r="BA21" i="10" s="1"/>
  <c r="AZ23" i="10"/>
  <c r="BA23" i="10" s="1"/>
  <c r="AZ25" i="10"/>
  <c r="BA25" i="10" s="1"/>
  <c r="AZ26" i="10"/>
  <c r="BA26" i="10" s="1"/>
  <c r="AZ27" i="10"/>
  <c r="BA27" i="10" s="1"/>
  <c r="AZ28" i="10"/>
  <c r="BA28" i="10" s="1"/>
  <c r="AZ29" i="10"/>
  <c r="BA29" i="10" s="1"/>
  <c r="AZ30" i="10"/>
  <c r="BA30" i="10" s="1"/>
  <c r="AZ31" i="10"/>
  <c r="BA31" i="10" s="1"/>
  <c r="AZ33" i="10"/>
  <c r="BA33" i="10" s="1"/>
  <c r="AZ34" i="10"/>
  <c r="BA34" i="10" s="1"/>
  <c r="AZ35" i="10"/>
  <c r="BA35" i="10" s="1"/>
  <c r="AZ36" i="10"/>
  <c r="BA36" i="10" s="1"/>
  <c r="AZ37" i="10"/>
  <c r="BA37" i="10" s="1"/>
  <c r="AZ38" i="10"/>
  <c r="BA38" i="10" s="1"/>
  <c r="AZ39" i="10"/>
  <c r="BA39" i="10" s="1"/>
  <c r="AZ40" i="10"/>
  <c r="BA40" i="10" s="1"/>
  <c r="AZ4" i="10"/>
  <c r="BA4" i="10" s="1"/>
  <c r="AX5" i="10"/>
  <c r="AX8" i="10"/>
  <c r="AX10" i="10"/>
  <c r="BA10" i="10"/>
  <c r="AX12" i="10"/>
  <c r="AX17" i="10"/>
  <c r="AX21" i="10"/>
  <c r="AX23" i="10"/>
  <c r="AX25" i="10"/>
  <c r="AX26" i="10"/>
  <c r="AX27" i="10"/>
  <c r="AX28" i="10"/>
  <c r="AX29" i="10"/>
  <c r="AX30" i="10"/>
  <c r="AX31" i="10"/>
  <c r="AX32" i="10"/>
  <c r="AX33" i="10"/>
  <c r="AX34" i="10"/>
  <c r="AX35" i="10"/>
  <c r="AX36" i="10"/>
  <c r="AX37" i="10"/>
  <c r="AX38" i="10"/>
  <c r="AX39" i="10"/>
  <c r="AX40" i="10"/>
  <c r="AX4" i="10"/>
  <c r="Q32" i="10"/>
  <c r="R32" i="10" s="1"/>
  <c r="AS41" i="10"/>
  <c r="AT41" i="10" s="1"/>
  <c r="AS40" i="10"/>
  <c r="AS42" i="10"/>
  <c r="AS43" i="10"/>
  <c r="AS44" i="10"/>
  <c r="AS45" i="10"/>
  <c r="AR37" i="10"/>
  <c r="AS37" i="10" s="1"/>
  <c r="AT37" i="10" s="1"/>
  <c r="AR38" i="10"/>
  <c r="AS38" i="10" s="1"/>
  <c r="AT38" i="10" s="1"/>
  <c r="AR36" i="10"/>
  <c r="AS36" i="10" s="1"/>
  <c r="AT36" i="10" s="1"/>
  <c r="AR35" i="10"/>
  <c r="AS35" i="10" s="1"/>
  <c r="AT35" i="10" s="1"/>
  <c r="AR33" i="10"/>
  <c r="AS33" i="10" s="1"/>
  <c r="AT33" i="10" s="1"/>
  <c r="AR32" i="10"/>
  <c r="AS32" i="10" s="1"/>
  <c r="AT32" i="10" s="1"/>
  <c r="AR31" i="10"/>
  <c r="AS31" i="10" s="1"/>
  <c r="AT31" i="10" s="1"/>
  <c r="AR30" i="10"/>
  <c r="AS30" i="10" s="1"/>
  <c r="AT30" i="10" s="1"/>
  <c r="AR28" i="10"/>
  <c r="AS28" i="10" s="1"/>
  <c r="AT28" i="10" s="1"/>
  <c r="AR27" i="10"/>
  <c r="AS27" i="10" s="1"/>
  <c r="AT27" i="10" s="1"/>
  <c r="AR25" i="10"/>
  <c r="AS25" i="10" s="1"/>
  <c r="AT25" i="10" s="1"/>
  <c r="AR23" i="10"/>
  <c r="AS23" i="10" s="1"/>
  <c r="AT23" i="10" s="1"/>
  <c r="AR21" i="10"/>
  <c r="AS21" i="10" s="1"/>
  <c r="AT21" i="10" s="1"/>
  <c r="BA13" i="10" l="1"/>
  <c r="S32" i="10"/>
  <c r="AZ32" i="10"/>
  <c r="BA32" i="10" s="1"/>
  <c r="AT44" i="10"/>
  <c r="AT43" i="10"/>
  <c r="AT45" i="10"/>
  <c r="AT42" i="10"/>
  <c r="AT40" i="10"/>
  <c r="AR39" i="10"/>
  <c r="AS39" i="10" s="1"/>
  <c r="AT39" i="10" s="1"/>
  <c r="AR34" i="10"/>
  <c r="AS34" i="10" s="1"/>
  <c r="AT34" i="10" s="1"/>
  <c r="AR17" i="10"/>
  <c r="AS17" i="10" s="1"/>
  <c r="AT17" i="10" s="1"/>
  <c r="AR12" i="10"/>
  <c r="AS12" i="10" s="1"/>
  <c r="AT12" i="10" s="1"/>
  <c r="AI28" i="10" l="1"/>
  <c r="AJ28" i="10" s="1"/>
  <c r="AK28" i="10" s="1"/>
  <c r="AI27" i="10"/>
  <c r="AJ27" i="10" s="1"/>
  <c r="AK27" i="10" s="1"/>
  <c r="AI25" i="10"/>
  <c r="AJ25" i="10" s="1"/>
  <c r="AK25" i="10" s="1"/>
  <c r="AI23" i="10"/>
  <c r="AJ23" i="10" s="1"/>
  <c r="AK23" i="10" s="1"/>
  <c r="AI21" i="10"/>
  <c r="AJ21" i="10" s="1"/>
  <c r="AK21" i="10" s="1"/>
  <c r="AI17" i="10"/>
  <c r="AJ17" i="10" s="1"/>
  <c r="AK17" i="10" s="1"/>
  <c r="AI12" i="10"/>
  <c r="AJ12" i="10" s="1"/>
  <c r="AK12" i="10" s="1"/>
  <c r="AN17" i="10" l="1"/>
  <c r="AN28" i="10"/>
  <c r="AN27" i="10"/>
  <c r="AN25" i="10"/>
  <c r="AN23" i="10"/>
  <c r="AN21" i="10"/>
  <c r="Z29" i="10"/>
  <c r="AA29" i="10" s="1"/>
  <c r="Z28" i="10"/>
  <c r="AA28" i="10" s="1"/>
  <c r="Z27" i="10"/>
  <c r="AA27" i="10" s="1"/>
  <c r="Z26" i="10"/>
  <c r="AA26" i="10" s="1"/>
  <c r="Z25" i="10"/>
  <c r="AA25" i="10" s="1"/>
  <c r="Z23" i="10"/>
  <c r="AA23" i="10" s="1"/>
  <c r="Z21" i="10"/>
  <c r="AA21" i="10" s="1"/>
  <c r="Z17" i="10"/>
  <c r="AA17" i="10" s="1"/>
  <c r="Z12" i="10"/>
  <c r="AA12" i="10" s="1"/>
  <c r="Z10" i="10"/>
  <c r="AA10" i="10" s="1"/>
  <c r="Z8" i="10"/>
  <c r="AA8" i="10" s="1"/>
  <c r="Z7" i="10"/>
  <c r="AA7" i="10" s="1"/>
  <c r="Z6" i="10"/>
  <c r="AA6" i="10" s="1"/>
  <c r="Z5" i="10"/>
  <c r="AA5" i="10" s="1"/>
  <c r="Z4" i="10"/>
  <c r="AA4" i="10" s="1"/>
  <c r="D6" i="28"/>
  <c r="E6" i="28"/>
  <c r="D7" i="28"/>
  <c r="E7" i="28"/>
  <c r="E5" i="28"/>
  <c r="D5" i="28"/>
  <c r="AG6" i="22"/>
  <c r="AH6" i="22" s="1"/>
  <c r="AL6" i="22" s="1"/>
  <c r="BG6" i="22" s="1"/>
  <c r="BB5" i="22"/>
  <c r="AZ5" i="22"/>
  <c r="BA5" i="22" s="1"/>
  <c r="BE5" i="22" s="1"/>
  <c r="AR5" i="22"/>
  <c r="AP5" i="22"/>
  <c r="AQ5" i="22" s="1"/>
  <c r="AU5" i="22" s="1"/>
  <c r="AG5" i="22"/>
  <c r="AH5" i="22" s="1"/>
  <c r="AG6" i="20"/>
  <c r="AH6" i="20" s="1"/>
  <c r="AL6" i="20" s="1"/>
  <c r="BG6" i="20" s="1"/>
  <c r="BB5" i="20"/>
  <c r="AZ5" i="20"/>
  <c r="BA5" i="20" s="1"/>
  <c r="BE5" i="20" s="1"/>
  <c r="AR5" i="20"/>
  <c r="AP5" i="20"/>
  <c r="AQ5" i="20" s="1"/>
  <c r="AU5" i="20" s="1"/>
  <c r="AG5" i="20"/>
  <c r="AH5" i="20" s="1"/>
  <c r="AI6" i="22" l="1"/>
  <c r="AB12" i="10"/>
  <c r="AB25" i="10"/>
  <c r="AB29" i="10"/>
  <c r="AB26" i="10"/>
  <c r="AI5" i="20"/>
  <c r="AL5" i="20"/>
  <c r="BG5" i="20" s="1"/>
  <c r="AL5" i="22"/>
  <c r="BG5" i="22" s="1"/>
  <c r="AI5" i="22"/>
  <c r="AB21" i="10"/>
  <c r="AB28" i="10"/>
  <c r="AI6" i="20"/>
  <c r="AB27" i="10"/>
  <c r="AB17" i="10"/>
  <c r="AB4" i="10"/>
  <c r="AB5" i="10"/>
  <c r="AB6" i="10"/>
  <c r="AB7" i="10"/>
  <c r="AB8" i="10"/>
  <c r="AB10" i="10"/>
  <c r="AB23" i="10"/>
  <c r="AN12" i="10"/>
</calcChain>
</file>

<file path=xl/sharedStrings.xml><?xml version="1.0" encoding="utf-8"?>
<sst xmlns="http://schemas.openxmlformats.org/spreadsheetml/2006/main" count="1316" uniqueCount="460">
  <si>
    <t>SEGUIMIENTO PLANES DE MEJORAMIENTO LOTERÍA DE BOGOTÁ</t>
  </si>
  <si>
    <r>
      <t>CODIGO:</t>
    </r>
    <r>
      <rPr>
        <sz val="8"/>
        <color theme="1"/>
        <rFont val="Arial Narrow"/>
        <family val="2"/>
      </rPr>
      <t xml:space="preserve"> FRO102-561-3</t>
    </r>
  </si>
  <si>
    <r>
      <rPr>
        <b/>
        <sz val="8"/>
        <color rgb="FFFF0000"/>
        <rFont val="Arial Narrow"/>
        <family val="2"/>
      </rPr>
      <t>FECHA: 31</t>
    </r>
    <r>
      <rPr>
        <sz val="8"/>
        <color rgb="FFFF0000"/>
        <rFont val="Arial Narrow"/>
        <family val="2"/>
      </rPr>
      <t>/03/2025</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</si>
  <si>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</si>
  <si>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</si>
  <si>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</si>
  <si>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</si>
  <si>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</si>
  <si>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</si>
  <si>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</si>
  <si>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</si>
  <si>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</si>
  <si>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</si>
  <si>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</si>
  <si>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</si>
  <si>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</si>
  <si>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</si>
  <si>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</si>
  <si>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</si>
  <si>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</si>
  <si>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</si>
  <si>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</si>
  <si>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</si>
  <si>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</si>
  <si>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</si>
  <si>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</si>
  <si>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</si>
  <si>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</si>
  <si>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</si>
  <si>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</si>
  <si>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</si>
  <si>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</si>
  <si>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</si>
  <si>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</si>
  <si>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</si>
  <si>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</si>
  <si>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</si>
  <si>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</si>
  <si>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</si>
  <si>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</si>
  <si>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</si>
  <si>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</si>
  <si>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</si>
  <si>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</si>
  <si>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</si>
  <si>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</si>
  <si>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</si>
  <si>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</si>
  <si>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</si>
  <si>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</si>
  <si>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</si>
  <si>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</si>
  <si>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</si>
  <si>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</si>
  <si>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</si>
  <si>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</si>
  <si>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</si>
  <si>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</si>
  <si>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</si>
  <si>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</si>
  <si>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</si>
  <si>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</si>
  <si>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</si>
  <si>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</si>
  <si>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</si>
  <si>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</si>
  <si>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</si>
  <si>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</si>
  <si>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</si>
  <si>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</si>
  <si>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 xml:space="preserve">Seguimiento I Trimestre </t>
  </si>
  <si>
    <t>Seguimiento II Trimestre</t>
  </si>
  <si>
    <t>Seguimiento III Trimestre</t>
  </si>
  <si>
    <t>Seguimiento IV Trimestre</t>
  </si>
  <si>
    <t>Causa(s) del hallazgo</t>
  </si>
  <si>
    <t>Fecha de inicio
(DD-MM-AA)</t>
  </si>
  <si>
    <t>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</si>
  <si>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</si>
  <si>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</si>
  <si>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</si>
  <si>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</si>
  <si>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</si>
  <si>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</si>
  <si>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</si>
  <si>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</si>
  <si>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</si>
  <si>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</si>
  <si>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</si>
  <si>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</si>
  <si>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</si>
  <si>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</si>
  <si>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</si>
  <si>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</si>
  <si>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</si>
  <si>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</si>
  <si>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</si>
  <si>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</si>
  <si>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</si>
  <si>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</si>
  <si>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</si>
  <si>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</si>
  <si>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</si>
  <si>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</si>
  <si>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</si>
  <si>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</si>
  <si>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</si>
  <si>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</si>
  <si>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t>
  </si>
  <si>
    <t>6. Detalle de la fuente
(Este campo solo aplica para los planes de mejoramiento externos)</t>
  </si>
  <si>
    <t>Origen Externo</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</si>
  <si>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</si>
  <si>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</si>
  <si>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</si>
  <si>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</si>
  <si>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</si>
  <si>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</si>
  <si>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</si>
  <si>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No se realizó seguimiento en el periodo de corte, teniendo en cuenta que, se identificó cumplimiento en el II Trimestre del 2024, y por tanto, se sugirió el cierre de la acción. 
Se encuentra pendiente de evaluación por parte del ente de control.</t>
  </si>
  <si>
    <t xml:space="preserve">Manuela Hernández J. </t>
  </si>
  <si>
    <t>CUMPLIDA, PENDIENTE REVISIÓN  POR LA CONTRALORÍA</t>
  </si>
  <si>
    <t>NO</t>
  </si>
  <si>
    <t>SI</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</si>
  <si>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</si>
  <si>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</si>
  <si>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</si>
  <si>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PRO103-418-1 incluyendo como política la documentación de la justificación y el  análisis de los requisitos habilitantes dentro del Análisis del sector.</t>
  </si>
  <si>
    <t>Procedimiento PRO103-418-1 Actualizado</t>
  </si>
  <si>
    <t>Secretaria General</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</si>
  <si>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</si>
  <si>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</si>
  <si>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</si>
  <si>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</si>
  <si>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</si>
  <si>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</si>
  <si>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</si>
  <si>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</si>
  <si>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</si>
  <si>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</si>
  <si>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</si>
  <si>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</si>
  <si>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</si>
  <si>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</si>
  <si>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</si>
  <si>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</si>
  <si>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</si>
  <si>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</si>
  <si>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</si>
  <si>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</si>
  <si>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</si>
  <si>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</si>
  <si>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</si>
  <si>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</si>
  <si>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</si>
  <si>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</si>
  <si>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</si>
  <si>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</si>
  <si>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</si>
  <si>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No se realizó seguimiento en el periodo de corte, teniendo en cuenta que, se identificó cumplimiento  en el I Trimestre del 2024, y por tanto, se sugirió el cierre de la acción. 
Se encuentra pendiente de evaluación por parte del ente de control.</t>
  </si>
  <si>
    <t>CUMPLIDA</t>
  </si>
  <si>
    <t>Acción cerrada por la Contraloría de Bogotá, Informe Auditoría Financiera COD 76-PAD 2024 (pág. 166 a 170 del informe )</t>
  </si>
  <si>
    <t>https://loteriadebogota.com/wp-content/uploads/Informe-Auditoria-Financiera-y-de-Gestion-COD-76-PAD-2024-04-10-2024.pdf</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</si>
  <si>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</si>
  <si>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</si>
  <si>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No se realizó seguimiento en el periodo de corte, teniendo en cuenta que, se identificó cumplimiento en el IV Trimestre del 2024, y por tanto, se sugirió el cierre de la acción. 
Se encuentra pendiente de evaluación por parte del ente de control.</t>
  </si>
  <si>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</si>
  <si>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</si>
  <si>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</si>
  <si>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</si>
  <si>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</si>
  <si>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</si>
  <si>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</si>
  <si>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</si>
  <si>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</si>
  <si>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</si>
  <si>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</si>
  <si>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</si>
  <si>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</si>
  <si>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</si>
  <si>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</si>
  <si>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</si>
  <si>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</si>
  <si>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</si>
  <si>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</si>
  <si>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</si>
  <si>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</si>
  <si>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</si>
  <si>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</si>
  <si>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</si>
  <si>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</si>
  <si>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</si>
  <si>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</si>
  <si>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</si>
  <si>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Manuela Hernández J.</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</si>
  <si>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</si>
  <si>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</si>
  <si>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</si>
  <si>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</si>
  <si>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</si>
  <si>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</si>
  <si>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</si>
  <si>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</si>
  <si>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</si>
  <si>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No se realizó seguimiento en el periodo de corte, teniendo en cuenta que, se identificó cumplimiento  en el II Trimestre del 2024, y por tanto, se sugirió el cierre de la acción. 
Se encuentra pendiente de evaluación por parte del ente de control.</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</si>
  <si>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</si>
  <si>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</si>
  <si>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</si>
  <si>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</si>
  <si>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</si>
  <si>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</si>
  <si>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</si>
  <si>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</si>
  <si>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</si>
  <si>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</si>
  <si>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</si>
  <si>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</si>
  <si>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</si>
  <si>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</si>
  <si>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3.3.2.1</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</si>
  <si>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</si>
  <si>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</si>
  <si>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</si>
  <si>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</si>
  <si>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3.3.2.2</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</si>
  <si>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</si>
  <si>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</si>
  <si>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</si>
  <si>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</si>
  <si>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UNIDAD DE TALENTO HUMANO</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</si>
  <si>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</si>
  <si>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</si>
  <si>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</si>
  <si>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</si>
  <si>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</si>
  <si>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</si>
  <si>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</si>
  <si>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</si>
  <si>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</si>
  <si>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</si>
  <si>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Realizar mesas de trabajo semestrales para revisión y depuración de saldos de cuents por pagar</t>
  </si>
  <si>
    <t>mesas de trabajo cuentas por pagar</t>
  </si>
  <si>
    <t>3.4.2.1</t>
  </si>
  <si>
    <t>Hallazgo Administrativo con presunta incidencia disciplinaria al proceso precontractual del contrato 066 de 2021 licitación pública 01 de 2021 por la limitación de participación plural de proponentes</t>
  </si>
  <si>
    <t>Actualizar el Procedimiento PRO103418-1 incluyendo como política la documentación de la justificación y el  análisis de los requisitos habilitantes dentro del Análisis del sector.</t>
  </si>
  <si>
    <t>Procedimiento PRO103418-1 Actualizado</t>
  </si>
  <si>
    <t>AUDITORÍA FINANCIERA Y DE GESTIÓN PAD 2024; COD 76</t>
  </si>
  <si>
    <t>HALLAZGO ADMINISTRATIVO POR ERROR EN CAJA MENOR CORRESPONDIENTE A NO  DESCUENTO DE IMPUESTOS EN UNA FACTURA PAGADA. FUMI 3996 DEL 28/06/2024.</t>
  </si>
  <si>
    <t>No diligenciamiento correcto del soporte de pago de las facturas de caja menor</t>
  </si>
  <si>
    <t>Actualizar el procedimiento de Administración de caja menor PRO 330-232-11, con el fin de incluir un control en la actividad 17 relacionado con el diligenciamiento de los recibos y llevarlo a Comité de Gestión y Desempeño para su aprobación y la inclusión del formato de Solicitud de reembolso de caja menor FRO 330-617-1</t>
  </si>
  <si>
    <t>PROCEDIMIENTO ACTUALIZADO Y APROBADO</t>
  </si>
  <si>
    <t>HALLAZGO ADMINISTRATIVO POR MANEJO INEFICIENTE DEL LIBRO AUXILIAR DE CAJA MENOR E INCUMPLIMIENTO DE LA NORMA ESTABLECIDA POR LA CONTADURÍA GENERAL DE LA NACIÓN, PARA EL MANEJO DE LIBROS AUXILIARES.</t>
  </si>
  <si>
    <t>No contar con libro auxiliar de caja menor que cumpla con las indicaciones legales.</t>
  </si>
  <si>
    <t>Actualizar el formato de Solicitud de reembolso de caja menor, FRO 330-617-1 donde se incluya el libro auxiliar que contenga saldo inicial y saldo a medida que se ejecuten los pagos, así como una conciliación del total de la caja  menor, solicitar revisión y aprobación de la Oficina de Planeación</t>
  </si>
  <si>
    <t>FORMATO REEMBOLSO CAJA MENOR ACTUALIZADO Y APROBADO</t>
  </si>
  <si>
    <t>HALLAZGO ADMINISTRATIVO CON INCIDENCIA FISCAL EN CUANTÍA DE $5.000.309 Y PRESUNTA INCIDENCIA DISCIPLINARIA, POR EL NO PAGO OPORTUNO DE LA CUOTA DE VIGILANCIA A LA SUPERINTENDENCIA NACIONAL DE SALUD, GENERANDO SOBRECOSTO POR MORA.</t>
  </si>
  <si>
    <t>Ausencia de documentación interna sobre la obligación del pago de la Contribución anual</t>
  </si>
  <si>
    <t>Incluir esta obligación en el  calendario tributario y de informes financieros que elabora la Unidad Financiera y Contable el cual se presenta ante el Comité de Sostenibilidad Contable</t>
  </si>
  <si>
    <t>CALENDARIO TRIBUTARIO Y DE INFORMES FINANCIEROS ACTUALIZADO</t>
  </si>
  <si>
    <t>Se realizó comité de sostenibilidad contable donde se revisó el calendario de obligaciones tributarias. Dentro de éstas se encuentra el pago de la Contribución a la Supersalud</t>
  </si>
  <si>
    <t>Se sugiere el cierre de la acción; revisado el SharePoint de Planes de mejoramiento el 08/04/2025 se identificaron los siguientes soportes: 
-. Calendario de impuestos e informes para la vigencia 2025; donde se relaciona el plazo y el estado del impuesto y/o contribución a la Supersalud.
-. Acta de reunión del 25/02/2025 del Comité de Sostenibiidad Contable donde se socializó el cronograma de impuestos e informes para la vigencia 2025.</t>
  </si>
  <si>
    <t>Gestionar la inclusión en la matriz de comunicaciones la obligación del pago de la contribución, asignando responsable y periodicidad para la consulta de la resolución que fija tarifa y plazo.</t>
  </si>
  <si>
    <t>MATRIZ DE COMUNICACIONES ACTUALIZADA</t>
  </si>
  <si>
    <t xml:space="preserve">UNIDAD FINANCIERA Y CONTABLE </t>
  </si>
  <si>
    <t>HALLAZGO ADMINISTRATIVO CON PRESUNTA INCIDENCIA DISCIPLINARIA POR PRESENTAR INCONSISTENCIAS EN LA INFORMACIÓN REPORTADA EN LA “RESOLUCIÓN 072 DEL 28 DE ABRIL DE 2023”. “POR LA CUAL SE EFECTÚA UN TRASLADO AL PRESUPUESTO DE GASTOS E INVERSIONES DE LA LOTERÍA DE BOGOTÁ PARA LA VIGENCIA FISCAL 2023”.</t>
  </si>
  <si>
    <t>Falta de aplicación de los controles establecidos en el procedimientos "Expedición de actos administrativos"</t>
  </si>
  <si>
    <t>Realizar una capacitación a todos los servidores públicos que tienen responsabilidades en la expedición de actos administrativos  PRO 103-227-9 sobre el procedimiento establecido por la entidad para este efecto.</t>
  </si>
  <si>
    <t>CAPACITACION PROCEDIMIENTOS EXPEDICIÓN ACTOS ADMINISTRATIVOS</t>
  </si>
  <si>
    <t>SECRETARIA GENERAL</t>
  </si>
  <si>
    <t>HALLAZGO ADMINISTRATIVO CON PRESUNTA INCIDENCIA DISCIPLINARIA POR NO DAR APLICABILIDAD AL CATÁLOGO DE CLASIFICACIÓN PRESUPUESTAL PARA ENTIDADES TERRITORIALES Y DESCENTRALIZADAS – CCPET ANEXO 2B (VERSIÓN 5 AÑO 2022), Y POR REALIZAR  EL PAGO DE INTERESES DE MORA COMO UN GASTO CÓDIGO 42180407 NOMBRE  (RUBRO) CONTRIBUCIÓN DE VIGILANCIA - SUPERINTENDENCIA NACIONAL  POR CONCEPTO DE CUOTA DE FISCALIZACIÓN.</t>
  </si>
  <si>
    <t>Desconocimiento del anexo  2B de la Resolución No. 3832 del 18 de octubre de 2019, mediante la cual se expide el Catálogo de Clasificación Presupuestal para Entidades Territoriales y sus Descentralizadas – CCPET, del Ministerio de Hacienda y Crédito Público.</t>
  </si>
  <si>
    <t>Realizar una capacitación sobre la correcta utilización de los códigos CCPET incluidos en el anexo 2B de la Resolución 3832 del 18 de octubre de 2019, a todos los usuarios del sistema administrativo y financiero que tengan incidencia en la solicitud de Certificados de Disponibilidad Presupuestal CDP</t>
  </si>
  <si>
    <t>CAPACITACION ANEXO 2B RESOLUCION 3832</t>
  </si>
  <si>
    <t>Gestionar la inclusión en el normograma de la Resolución No. 3832 del 18 de octubre de 2019</t>
  </si>
  <si>
    <t>NORMOGRAMA ACTUALIZADO</t>
  </si>
  <si>
    <t>UNIDAD FINANCIERA Y CONTABLE Y OFICINA JURIDICA</t>
  </si>
  <si>
    <t>Socializar vía correo electrónico a los usuarios del sistema que solicitan CDP el archivo del anexo  2B de la Resolución No. 3832 del 18 de octubre de 2019, con el fin de que las solicitudes se efectúen de manera correcta</t>
  </si>
  <si>
    <t>CORREO ELECTRONICO CON ANEXO</t>
  </si>
  <si>
    <t>HALLAZGO ADMINISTRATIVO POR LA INCLUSIÓN INCORRECTA DE LA VIGENCIA FISCAL EN LOS ARTÍCULOS PRIMERO Y SEGUNDO DE LA RESOLUCIÓN 227 DEL 30 DE DICIEMBRE DE 2022, MEDIANTE LA CUAL SE APRUEBA EL PROGRAMA ANUAL DE CAJA DE LA LOTERÍA DE BOGOTÁ PARA LA VIGENCIA FISCAL DEL AÑO 2023.</t>
  </si>
  <si>
    <t>Falta de aplicación de los controles establecidos en el procedimiento "Expedición de actos administrativos"</t>
  </si>
  <si>
    <t>HALLAZGO ADMINISTRATIVO POR LA NO PUBLICACIÓN EN SECOP II, DE DOCUMENTOS RELACIONADOS CON LA EJECUCIÓN Y SEGUIMIENTO DE DOS (2) CONTRATOS SUSCRITOS EN LAS VIGENCIAS 2023</t>
  </si>
  <si>
    <t>No publicar o publicar de forma extemporánea , en la plataforma Secop II, los documentos relacionados con la ejecución del contrato.</t>
  </si>
  <si>
    <t>Elaborar y aprobar en Comité Institucional de Gestión y Desempeño un instructivo para orientar a los servidores públicos de la Lotería de Bogotá sobre el procedimiento y lineamientos para el cargue oportuno y efectivo de los informes de supervisión  en el SECOP II.</t>
  </si>
  <si>
    <t>Instructivo elaborado y aprobado.</t>
  </si>
  <si>
    <t>Secretaría General</t>
  </si>
  <si>
    <t>Socializar mediante capacitación el instructivo para orientar a los servidores públicos de la Lotería de Bogotá sobre el procedimiento y lineamientos para el cargue de los informes de supervisión  en el SECOP II.</t>
  </si>
  <si>
    <t>Capacitación del instructivo elaborado y aprobado.</t>
  </si>
  <si>
    <t xml:space="preserve">1
</t>
  </si>
  <si>
    <t>3.4.2.2</t>
  </si>
  <si>
    <t>HALLAZGO ADMINISTRATIVO POR DEBILIDADES EN LA SUPERVISIÓN DEL CONTRATO NO. 66 DE 2021, EN CUANTO AL SEGUIMIENTO TÉCNICO ADMINISTRATIVO EN LA ETAPA DE EJECUCIÓN.</t>
  </si>
  <si>
    <t>Falencias en el diligenciamiento de las actas de visita administrativa.</t>
  </si>
  <si>
    <t xml:space="preserve">Actualizar e implementar el acta de visita administrativa versión FRO 420-271-1, para suprimir aquellos espacios innecesarios y mejorar el acondicionamiento de los campos que correspondan a los aspectos a verificar en los puntos de venta donde se comercializa el chance en el marco de las obligaciones del contrato de concesión. </t>
  </si>
  <si>
    <t>Formato de acta actualizada e implementada.</t>
  </si>
  <si>
    <t>Actualizar el procedimiento PRO420-529-3 FISCALIZACIÓN, SUPERVISIÓN  E INSPECCION DEL JUEGO DE APUESTAS PERMANENTES EN VISITAS ADMINISTRATIVAS A PUNTOS DE VENTA y solicitar su aprobación ante el Comité de Gestión y Desempeño, a fin de adicionar un control asociado con la verificación de la completitud del diligenciamiento del acta de visita administrativa del  funcionario o funcionarios designados antes de retirarse del punto de venta.</t>
  </si>
  <si>
    <t>AUDITORÍA DE FISCALIZACIÓN PAD 2024, CODIGO 77</t>
  </si>
  <si>
    <t>7.2.1</t>
  </si>
  <si>
    <t xml:space="preserve">Hallazgo administrativo con presunta incidencia disciplinaria por falencias en la supervisión y fiscalización del contrato de concesión del juego de apuestas permanentes No. 66 de 2021. </t>
  </si>
  <si>
    <t>Falencias en los informes de visitas administrativas y en el procedimiento de fiscalización, supervisión e inspección.</t>
  </si>
  <si>
    <t>Verificar una vez elaborados los informes estos contengan la descripción de cada una de las visitas realizadas y verificar que cada acta de visita tengan registrada la fecha y hora de realización.</t>
  </si>
  <si>
    <t>Informes y actas verificados al 100%</t>
  </si>
  <si>
    <t xml:space="preserve">Se sugiere el cierre de la acción; revisado el SharePoint de planes de mejoramiento el 02/04/2025 se identificaron los siguientes documentos: 
-. Correo electrónico del 19/02/2025 con el cual se identifica revisión del acta de visita realizada el 29 de enero; en el cual se socializaron las novedades identificadas. 
-. Actas ajustadas de conformidad con las observaciones realizadas mediante el correo del 19/02/2025
-. Correo electrónico del 25/03/2025 con el cual se socializó la no identificación de novedades, una vez revisadas las actas de visitas realizadas en el mes de febrero.
-. 3 Informes de visitas de enero y febrero del 2025, con la revisión y aprobación del jefe de Unidad.
</t>
  </si>
  <si>
    <t>Actualizar el procedimiento PRO420-529-3 FISCALIZACIÓN, SUPERVISIÓN  E INSPECCION DEL JUEGO DE APUESTAS PERMANENTES EN VISITAS ADMINISTRATIVAS A PUNTOS DE VENTA y solicitar su aprobación ante el Comité de Gestión y Desempeño, a fin de modificar el control asociado a la validación de la información en línea y tiempo real.</t>
  </si>
  <si>
    <t>7.2.2</t>
  </si>
  <si>
    <t xml:space="preserve">Hallazgo administrativo con presunta incidencia disciplinaria por inconsistencias en el reporte de ventas del juego de apuestas permanentes o chance registrado en los informes de visita de inspección y fiscalización frente al reporte de ventas registrado en actas de visita a los puntos de venta en la vigencia 2023. </t>
  </si>
  <si>
    <t>Inconsistencias en el reporte de ventas en actas administrativas frente al reporte de ventas de Chanseguro.</t>
  </si>
  <si>
    <t xml:space="preserve">Realizar la optimización en el sistema de control y seguimiento Chanseguro, el cual incluya en el reporte generado la venta del Raspa Todo. </t>
  </si>
  <si>
    <t>Reporte actualizado PDF e impreso</t>
  </si>
  <si>
    <t xml:space="preserve">Se sugiere el cierre de la acción; revisado el SharePoint de planes de mejoramiento el 02/04/2025 se identificó: 
-. Acta de visita del 27/03/2025 a punto de venta donde se identifica el valor del reporte de venta generado para el “Raspa Todo”.
-. Reporte generado en la plataforma CHANSEGURO el 27/03/2025, donde se idéntica el valor de venta generado para el “Raspa Todo”
</t>
  </si>
  <si>
    <t>Criterios efectividad</t>
  </si>
  <si>
    <t>2. ¿Se ha materializado algún riesgo en relación con las acciones propuestas en el Plan de Mejora?</t>
  </si>
  <si>
    <t>TABLA RESUMEN ESTADO PLANES DE MEJORAMIENTO</t>
  </si>
  <si>
    <t>AUDITORÍA</t>
  </si>
  <si>
    <t>N° HALLAZGOS / OBSERVACIONES</t>
  </si>
  <si>
    <t>N° ACCIONES</t>
  </si>
  <si>
    <t xml:space="preserve">CERRADAS POR ENTE DE CONTROL </t>
  </si>
  <si>
    <t>PENDIENTE VALIDACIÓN POR ENTE DE CONTROL</t>
  </si>
  <si>
    <t>EN EJECUCIÓN</t>
  </si>
  <si>
    <t>INCUMPLIDAS</t>
  </si>
  <si>
    <t>Auditoría de Regularidad COD 69, PAD 2023</t>
  </si>
  <si>
    <t>Auditoría Financiera y de Gestión COD 76, PAD 2024</t>
  </si>
  <si>
    <t>Auditoría de Fiscalización COD 77, PAD 2024</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</si>
  <si>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</si>
  <si>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</si>
  <si>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</si>
  <si>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</si>
  <si>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</si>
  <si>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</si>
  <si>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</si>
  <si>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</si>
  <si>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</si>
  <si>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</si>
  <si>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</si>
  <si>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</si>
  <si>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</si>
  <si>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</si>
  <si>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</si>
  <si>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</si>
  <si>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</si>
  <si>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</si>
  <si>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</si>
  <si>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</si>
  <si>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</si>
  <si>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</si>
  <si>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</si>
  <si>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3.Analisis - Seguimiento OCI4</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</si>
  <si>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</si>
  <si>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</si>
  <si>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</si>
  <si>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</si>
  <si>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</si>
  <si>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</si>
  <si>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</si>
  <si>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</si>
  <si>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</si>
  <si>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</si>
  <si>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</si>
  <si>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</si>
  <si>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</si>
  <si>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</si>
  <si>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</si>
  <si>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</si>
  <si>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</si>
  <si>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</si>
  <si>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</si>
  <si>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</si>
  <si>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</si>
  <si>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</si>
  <si>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</si>
  <si>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</si>
  <si>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</si>
  <si>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</si>
  <si>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</si>
  <si>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</si>
  <si>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</si>
  <si>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</si>
  <si>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</si>
  <si>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</si>
  <si>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</si>
  <si>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</si>
  <si>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</si>
  <si>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</si>
  <si>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</si>
  <si>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</si>
  <si>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</si>
  <si>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</si>
  <si>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</si>
  <si>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</si>
  <si>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</si>
  <si>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</si>
  <si>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</si>
  <si>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</si>
  <si>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</si>
  <si>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</si>
  <si>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</si>
  <si>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</si>
  <si>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</si>
  <si>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</si>
  <si>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</si>
  <si>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</si>
  <si>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</si>
  <si>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</si>
  <si>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</si>
  <si>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</si>
  <si>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</si>
  <si>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</si>
  <si>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</si>
  <si>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</si>
  <si>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</si>
  <si>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</si>
  <si>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</si>
  <si>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</si>
  <si>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</si>
  <si>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</si>
  <si>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</si>
  <si>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</si>
  <si>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</si>
  <si>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</si>
  <si>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</si>
  <si>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</si>
  <si>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</si>
  <si>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</si>
  <si>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</si>
  <si>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</si>
  <si>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</si>
  <si>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</si>
  <si>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</si>
  <si>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</si>
  <si>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</si>
  <si>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</si>
  <si>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</si>
  <si>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</si>
  <si>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</si>
  <si>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</si>
  <si>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</si>
  <si>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</si>
  <si>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</si>
  <si>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</si>
  <si>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</si>
  <si>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</si>
  <si>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</si>
  <si>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</si>
  <si>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</si>
  <si>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</si>
  <si>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</si>
  <si>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</si>
  <si>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</si>
  <si>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</si>
  <si>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</si>
  <si>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</si>
  <si>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</si>
  <si>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</si>
  <si>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</si>
  <si>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</si>
  <si>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</si>
  <si>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</si>
  <si>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</si>
  <si>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</si>
  <si>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Acción cerrada por la Contraloría de Bogotá, Informe Auditoría de Cumplimiento COD 76-PAD 2025 (pág. 151 a 157 del informe)</t>
  </si>
  <si>
    <t>Acción cerrada por la Contraloría de Bogotá, Informe Auditoría de Cumplimiento COD 76-PAD 2025 (pág. 151 a 157 del informe )</t>
  </si>
  <si>
    <t>https://loteriadebogota.com/wp-content/uploads/Informe-Final-Auditoria-de-Cumplimiento-AC-76-Loteria-de-Bogota.pdf</t>
  </si>
  <si>
    <t>No se realizó seguimiento en el periodo de corte, teniendo en cuenta que, se identificó cumplimiento en el I Trimestre del 2025, y por tanto, se sugirió el cierre de la acción. 
Se encuentra pendiente de evaluación por parte del ente de control.</t>
  </si>
  <si>
    <t xml:space="preserve">**La Contraloría de Bogotá en el marco de la Auditoría Financiera y de Gestión adelantada durante el I semestre del 2024 solicitó evidencia para evaluar las 10 acciones de mejora del plan derivado de la Auditoría de Regularidad COD 69-PAD 2023; estas fueron identificadas como “Cumplidas Efectivas”
** La Contraloría de Bogotá en el marco de la Auditoría de Cumpllimiento adelantada durante el I semestre del 2025 solicitó evidencias para evaluar: 1) 3 acciones de mejora del plan derivado de la Auditoría de Regularidad COD 69-PAD 2023; 2) 2 acciones de mejora del plan derivado de la Auditoría Financiera y de Gestión COD 76, PAD 2024 y; 3) 3 acciones de mejora de la Auditoría de la Fiscalización COD 77, PAD 2024
Para las cuales se sidentificó el siguiente resultado: 
Auditoría de Regularidad COD 69-PAD 2023: 2 acciones cumplidas efectivas y 1 acción cumplida inefectiva. 
Auditoría Financiera y de Gestión COD 76, PAD 2024: 2 acciones cumplidas efectivas.
Auditoría de la Fiscalización COD 77, PAD 2024: 3 acciones cumplidas inefectivas. 
**La Contraloría de Bogotá en el marco de la Auditoría de Financiera y de Gestión adelantada durante el II semestre del 2025 solicitó evidencias para evaluar las 24 acciones que se encuentran vigentes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</si>
</sst>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dd/mm/yyyy;@"/>
  </numFmts>
  <fonts count="5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sz val="11"/>
      <color rgb="FFFF0000"/>
      <name val="Arial Narrow"/>
      <family val="2"/>
    </font>
    <font>
      <b/>
      <sz val="11"/>
      <name val="Arial Narrow"/>
      <family val="2"/>
    </font>
    <font>
      <sz val="11"/>
      <name val="Arial Narrow"/>
      <family val="2"/>
    </font>
    <font>
      <sz val="9"/>
      <color theme="1"/>
      <name val="Arial Narrow"/>
      <family val="2"/>
    </font>
    <font>
      <sz val="10"/>
      <color rgb="FF000000"/>
      <name val="Arial Narrow"/>
      <family val="2"/>
    </font>
    <font>
      <sz val="10"/>
      <name val="Arial Narrow"/>
      <family val="2"/>
    </font>
    <font>
      <sz val="10"/>
      <color rgb="FFFF0000"/>
      <name val="Arial Narrow"/>
      <family val="2"/>
    </font>
    <font>
      <b/>
      <sz val="10"/>
      <name val="Arial Narrow"/>
      <family val="2"/>
    </font>
    <font>
      <sz val="11"/>
      <color rgb="FF000000"/>
      <name val="Arial Narrow"/>
      <family val="2"/>
    </font>
    <font>
      <u/>
      <sz val="11"/>
      <color theme="10"/>
      <name val="Arial Narrow"/>
      <family val="2"/>
    </font>
    <font>
      <sz val="10"/>
      <color theme="0"/>
      <name val="Arial Narrow"/>
      <family val="2"/>
    </font>
    <font>
      <b/>
      <sz val="8"/>
      <color rgb="FFFF0000"/>
      <name val="Arial Narrow"/>
      <family val="2"/>
    </font>
    <font>
      <sz val="8"/>
      <color rgb="FFFF0000"/>
      <name val="Arial Narrow"/>
      <family val="2"/>
    </font>
    <font>
      <b/>
      <sz val="11"/>
      <color rgb="FF000000"/>
      <name val="Arial Narrow"/>
      <family val="2"/>
    </font>
  </fonts>
  <fills count="23">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92D050"/>
        <bgColor indexed="64"/>
      </patternFill>
    </fill>
    <fill>
      <patternFill patternType="solid">
        <fgColor rgb="FF00B050"/>
        <bgColor indexed="64"/>
      </patternFill>
    </fill>
    <fill>
      <patternFill patternType="solid">
        <fgColor rgb="FF5B9BD5"/>
        <bgColor indexed="64"/>
      </patternFill>
    </fill>
    <fill>
      <patternFill patternType="solid">
        <fgColor rgb="FFD2DEEF"/>
        <bgColor indexed="64"/>
      </patternFill>
    </fill>
    <fill>
      <patternFill patternType="solid">
        <fgColor rgb="FF0070C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medium">
        <color rgb="FFFFFFFF"/>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77">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8"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41" fillId="0" borderId="1" xfId="0" applyFont="1" applyBorder="1" applyAlignment="1" applyProtection="1">
      <alignment horizontal="justify" vertical="center" wrapText="1"/>
      <protection locked="0"/>
    </xf>
    <xf numFmtId="0" fontId="40" fillId="0" borderId="1" xfId="0" applyFont="1" applyBorder="1" applyAlignment="1" applyProtection="1">
      <alignment vertical="center" wrapText="1"/>
      <protection locked="0"/>
    </xf>
    <xf numFmtId="0" fontId="41" fillId="0" borderId="1" xfId="0" applyFont="1" applyBorder="1" applyAlignment="1" applyProtection="1">
      <alignment horizontal="justify" vertical="top" wrapText="1"/>
      <protection locked="0"/>
    </xf>
    <xf numFmtId="0" fontId="42" fillId="0" borderId="1" xfId="0" applyFont="1" applyBorder="1" applyAlignment="1">
      <alignment horizontal="center" vertical="center" wrapText="1"/>
    </xf>
    <xf numFmtId="9" fontId="42" fillId="0" borderId="1" xfId="1" applyFont="1" applyFill="1" applyBorder="1" applyAlignment="1" applyProtection="1">
      <alignment horizontal="center" vertical="center"/>
      <protection locked="0"/>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0" borderId="1" xfId="0" applyFont="1" applyBorder="1" applyAlignment="1">
      <alignment horizontal="left" vertical="top" wrapText="1"/>
    </xf>
    <xf numFmtId="14" fontId="29" fillId="0" borderId="1" xfId="0" applyNumberFormat="1" applyFont="1" applyBorder="1" applyAlignment="1">
      <alignment horizontal="center" vertical="center"/>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166" fontId="42" fillId="0" borderId="1" xfId="0" applyNumberFormat="1" applyFont="1" applyBorder="1" applyAlignment="1">
      <alignment horizontal="center" vertical="center"/>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165" fontId="42" fillId="0" borderId="1" xfId="0" applyNumberFormat="1" applyFont="1" applyBorder="1" applyAlignment="1">
      <alignment horizontal="center" vertical="center"/>
    </xf>
    <xf numFmtId="0" fontId="29" fillId="0" borderId="1"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wrapText="1"/>
    </xf>
    <xf numFmtId="0" fontId="43" fillId="0" borderId="1" xfId="0" applyFont="1" applyBorder="1" applyAlignment="1">
      <alignment vertical="center" wrapText="1"/>
    </xf>
    <xf numFmtId="0" fontId="29" fillId="16" borderId="1" xfId="0" applyFont="1" applyFill="1" applyBorder="1" applyAlignment="1" applyProtection="1">
      <alignment horizontal="center" vertical="center" wrapText="1"/>
      <protection locked="0"/>
    </xf>
    <xf numFmtId="0" fontId="45" fillId="10" borderId="1" xfId="0" applyFont="1" applyFill="1" applyBorder="1" applyAlignment="1" applyProtection="1">
      <alignment horizontal="center" vertical="center"/>
      <protection locked="0"/>
    </xf>
    <xf numFmtId="0" fontId="43" fillId="0" borderId="1" xfId="0" applyFont="1" applyBorder="1" applyAlignment="1" applyProtection="1">
      <alignment horizontal="center" vertical="center" wrapText="1"/>
      <protection locked="0"/>
    </xf>
    <xf numFmtId="0" fontId="46" fillId="17" borderId="2" xfId="0" applyFont="1" applyFill="1" applyBorder="1" applyAlignment="1" applyProtection="1">
      <alignment horizontal="center" vertical="center" wrapText="1"/>
      <protection locked="0"/>
    </xf>
    <xf numFmtId="0" fontId="46" fillId="17" borderId="1" xfId="0" applyFont="1" applyFill="1" applyBorder="1" applyAlignment="1" applyProtection="1">
      <alignment horizontal="center" vertical="center" wrapText="1"/>
      <protection locked="0"/>
    </xf>
    <xf numFmtId="9" fontId="34" fillId="0" borderId="1" xfId="1" applyFont="1" applyFill="1" applyBorder="1" applyAlignment="1">
      <alignment horizontal="center" vertical="center"/>
    </xf>
    <xf numFmtId="0" fontId="47" fillId="21" borderId="28" xfId="0" applyFont="1" applyFill="1" applyBorder="1" applyAlignment="1">
      <alignment horizontal="justify" vertical="center" wrapText="1" readingOrder="1"/>
    </xf>
    <xf numFmtId="0" fontId="47" fillId="21" borderId="28" xfId="0" applyFont="1" applyFill="1" applyBorder="1" applyAlignment="1">
      <alignment horizontal="center" vertical="center" wrapText="1" readingOrder="1"/>
    </xf>
    <xf numFmtId="0" fontId="34" fillId="21" borderId="28" xfId="0" applyFont="1" applyFill="1" applyBorder="1" applyAlignment="1">
      <alignment horizontal="center" vertical="center" wrapText="1" readingOrder="1"/>
    </xf>
    <xf numFmtId="0" fontId="41" fillId="21" borderId="28" xfId="0" applyFont="1" applyFill="1" applyBorder="1" applyAlignment="1">
      <alignment horizontal="center" vertical="center" wrapText="1" readingOrder="1"/>
    </xf>
    <xf numFmtId="0" fontId="39" fillId="21" borderId="28" xfId="0" applyFont="1" applyFill="1" applyBorder="1" applyAlignment="1">
      <alignment horizontal="center" vertical="center" wrapText="1" readingOrder="1"/>
    </xf>
    <xf numFmtId="0" fontId="44" fillId="0" borderId="1" xfId="0" applyFont="1" applyBorder="1" applyAlignment="1" applyProtection="1">
      <alignment horizontal="center" vertical="center"/>
      <protection locked="0"/>
    </xf>
    <xf numFmtId="0" fontId="46" fillId="0" borderId="1" xfId="0" applyFont="1" applyBorder="1" applyAlignment="1">
      <alignment vertical="center" wrapText="1"/>
    </xf>
    <xf numFmtId="0" fontId="29" fillId="16" borderId="1" xfId="0" applyFont="1" applyFill="1" applyBorder="1" applyAlignment="1">
      <alignment vertical="center" wrapText="1"/>
    </xf>
    <xf numFmtId="0" fontId="48" fillId="0" borderId="1" xfId="10" applyFont="1" applyBorder="1" applyAlignment="1" applyProtection="1">
      <alignment horizontal="center" vertical="center" wrapText="1"/>
      <protection locked="0"/>
    </xf>
    <xf numFmtId="0" fontId="42" fillId="0" borderId="2" xfId="0" applyFont="1" applyBorder="1" applyAlignment="1">
      <alignment horizontal="center" vertical="center" wrapText="1"/>
    </xf>
    <xf numFmtId="0" fontId="29" fillId="0" borderId="2" xfId="0" applyFont="1" applyBorder="1" applyAlignment="1" applyProtection="1">
      <alignment horizontal="center" vertical="center"/>
      <protection locked="0"/>
    </xf>
    <xf numFmtId="0" fontId="29" fillId="0" borderId="2" xfId="0" applyFont="1" applyBorder="1" applyAlignment="1" applyProtection="1">
      <alignment horizontal="left" vertical="center" wrapText="1"/>
      <protection locked="0"/>
    </xf>
    <xf numFmtId="0" fontId="29" fillId="0" borderId="2" xfId="0" applyFont="1" applyBorder="1" applyAlignment="1" applyProtection="1">
      <alignment horizontal="center" vertical="center" wrapText="1"/>
      <protection locked="0"/>
    </xf>
    <xf numFmtId="0" fontId="43" fillId="0" borderId="2" xfId="0" applyFont="1" applyBorder="1" applyAlignment="1" applyProtection="1">
      <alignment horizontal="center" vertical="center" wrapText="1"/>
      <protection locked="0"/>
    </xf>
    <xf numFmtId="9" fontId="42" fillId="0" borderId="2" xfId="1" applyFont="1" applyFill="1" applyBorder="1" applyAlignment="1" applyProtection="1">
      <alignment horizontal="center" vertical="center"/>
      <protection locked="0"/>
    </xf>
    <xf numFmtId="165" fontId="42" fillId="0" borderId="2" xfId="0" applyNumberFormat="1" applyFont="1" applyBorder="1" applyAlignment="1">
      <alignment horizontal="center" vertical="center"/>
    </xf>
    <xf numFmtId="2" fontId="29" fillId="0" borderId="2" xfId="0" applyNumberFormat="1" applyFont="1" applyBorder="1" applyAlignment="1" applyProtection="1">
      <alignment horizontal="center" vertical="center"/>
      <protection locked="0"/>
    </xf>
    <xf numFmtId="9" fontId="29" fillId="0" borderId="2" xfId="0" applyNumberFormat="1" applyFont="1" applyBorder="1" applyAlignment="1" applyProtection="1">
      <alignment horizontal="center" vertical="center"/>
      <protection locked="0"/>
    </xf>
    <xf numFmtId="0" fontId="29" fillId="14" borderId="2" xfId="0" applyFont="1" applyFill="1" applyBorder="1" applyAlignment="1" applyProtection="1">
      <alignment horizontal="center" vertical="center"/>
      <protection locked="0"/>
    </xf>
    <xf numFmtId="0" fontId="29" fillId="0" borderId="2" xfId="0" applyFont="1" applyBorder="1" applyAlignment="1">
      <alignment horizontal="left" vertical="center" wrapText="1"/>
    </xf>
    <xf numFmtId="14" fontId="29" fillId="0" borderId="2" xfId="0" applyNumberFormat="1" applyFont="1" applyBorder="1" applyAlignment="1">
      <alignment horizontal="center" vertical="center"/>
    </xf>
    <xf numFmtId="0" fontId="29" fillId="0" borderId="2" xfId="0" applyFont="1" applyBorder="1"/>
    <xf numFmtId="0" fontId="29" fillId="0" borderId="2" xfId="0" applyFont="1" applyBorder="1" applyAlignment="1" applyProtection="1">
      <alignment horizontal="left" vertical="top" wrapText="1"/>
      <protection locked="0"/>
    </xf>
    <xf numFmtId="0" fontId="29" fillId="0" borderId="1" xfId="0" applyFont="1" applyBorder="1" applyAlignment="1" applyProtection="1">
      <alignment horizontal="left" vertical="top" wrapText="1"/>
      <protection locked="0"/>
    </xf>
    <xf numFmtId="14" fontId="29" fillId="0" borderId="1" xfId="0" applyNumberFormat="1" applyFont="1" applyBorder="1" applyAlignment="1">
      <alignment horizontal="center" vertical="center" indent="1"/>
    </xf>
    <xf numFmtId="166" fontId="42" fillId="14" borderId="2" xfId="0" applyNumberFormat="1" applyFont="1" applyFill="1" applyBorder="1" applyAlignment="1">
      <alignment horizontal="center" vertical="center"/>
    </xf>
    <xf numFmtId="166" fontId="42" fillId="14" borderId="1" xfId="0" applyNumberFormat="1" applyFont="1" applyFill="1" applyBorder="1" applyAlignment="1">
      <alignment horizontal="center" vertical="center"/>
    </xf>
    <xf numFmtId="0" fontId="29" fillId="0" borderId="2" xfId="0" applyFont="1" applyBorder="1" applyAlignment="1">
      <alignment horizontal="center" vertical="center"/>
    </xf>
    <xf numFmtId="0" fontId="29" fillId="0" borderId="21" xfId="0" applyFont="1" applyBorder="1" applyAlignment="1" applyProtection="1">
      <alignment horizontal="left" vertical="top" wrapText="1"/>
      <protection locked="0"/>
    </xf>
    <xf numFmtId="0" fontId="29" fillId="0" borderId="21" xfId="0" applyFont="1" applyBorder="1" applyAlignment="1" applyProtection="1">
      <alignment horizontal="left" vertical="center" wrapText="1"/>
      <protection locked="0"/>
    </xf>
    <xf numFmtId="0" fontId="29" fillId="0" borderId="22" xfId="0" applyFont="1" applyBorder="1" applyAlignment="1" applyProtection="1">
      <alignment horizontal="center" vertical="center" wrapText="1"/>
      <protection locked="0"/>
    </xf>
    <xf numFmtId="0" fontId="29" fillId="0" borderId="4" xfId="0" applyFont="1" applyBorder="1" applyAlignment="1" applyProtection="1">
      <alignment horizontal="left" vertical="top" wrapText="1"/>
      <protection locked="0"/>
    </xf>
    <xf numFmtId="0" fontId="29" fillId="0" borderId="4" xfId="0" applyFont="1" applyBorder="1" applyAlignment="1" applyProtection="1">
      <alignment horizontal="left" vertical="center" wrapText="1"/>
      <protection locked="0"/>
    </xf>
    <xf numFmtId="9" fontId="42" fillId="0" borderId="21" xfId="1" applyFont="1" applyFill="1" applyBorder="1" applyAlignment="1" applyProtection="1">
      <alignment horizontal="center" vertical="center"/>
      <protection locked="0"/>
    </xf>
    <xf numFmtId="165" fontId="42" fillId="0" borderId="21" xfId="0" applyNumberFormat="1" applyFont="1" applyBorder="1" applyAlignment="1">
      <alignment horizontal="center" vertical="center"/>
    </xf>
    <xf numFmtId="0" fontId="43" fillId="0" borderId="5" xfId="0" applyFont="1" applyBorder="1" applyAlignment="1" applyProtection="1">
      <alignment horizontal="center" vertical="center" wrapText="1"/>
      <protection locked="0"/>
    </xf>
    <xf numFmtId="9" fontId="42" fillId="0" borderId="4" xfId="1" applyFont="1" applyFill="1" applyBorder="1" applyAlignment="1" applyProtection="1">
      <alignment horizontal="center" vertical="center"/>
      <protection locked="0"/>
    </xf>
    <xf numFmtId="165" fontId="42" fillId="0" borderId="3" xfId="0" applyNumberFormat="1" applyFont="1" applyBorder="1" applyAlignment="1">
      <alignment horizontal="center" vertical="center"/>
    </xf>
    <xf numFmtId="0" fontId="42" fillId="0" borderId="21" xfId="0" applyFont="1" applyBorder="1" applyAlignment="1">
      <alignment horizontal="center" vertical="center" wrapText="1"/>
    </xf>
    <xf numFmtId="14" fontId="29" fillId="0" borderId="3" xfId="0" applyNumberFormat="1" applyFont="1" applyBorder="1" applyAlignment="1">
      <alignment horizontal="center" vertical="center"/>
    </xf>
    <xf numFmtId="0" fontId="29" fillId="0" borderId="1" xfId="0" applyFont="1" applyBorder="1" applyAlignment="1">
      <alignment vertical="top" wrapText="1"/>
    </xf>
    <xf numFmtId="9" fontId="42" fillId="0" borderId="31" xfId="1" applyFont="1" applyFill="1" applyBorder="1" applyAlignment="1" applyProtection="1">
      <alignment horizontal="center" vertical="center"/>
      <protection locked="0"/>
    </xf>
    <xf numFmtId="165" fontId="42" fillId="0" borderId="31" xfId="0" applyNumberFormat="1" applyFont="1" applyBorder="1" applyAlignment="1">
      <alignment horizontal="center" vertical="center"/>
    </xf>
    <xf numFmtId="165" fontId="42" fillId="0" borderId="29" xfId="0" applyNumberFormat="1" applyFont="1" applyBorder="1" applyAlignment="1">
      <alignment horizontal="center" vertical="center"/>
    </xf>
    <xf numFmtId="0" fontId="29" fillId="0" borderId="0" xfId="0" applyFont="1" applyAlignment="1">
      <alignment horizontal="center" vertical="center"/>
    </xf>
    <xf numFmtId="0" fontId="29" fillId="0" borderId="3" xfId="0" applyFont="1" applyBorder="1" applyAlignment="1">
      <alignment vertical="center" wrapText="1"/>
    </xf>
    <xf numFmtId="0" fontId="29" fillId="0" borderId="1" xfId="0" applyFont="1" applyBorder="1" applyAlignment="1">
      <alignment vertical="center"/>
    </xf>
    <xf numFmtId="0" fontId="44" fillId="4" borderId="5" xfId="0" applyFont="1" applyFill="1" applyBorder="1" applyAlignment="1" applyProtection="1">
      <alignment horizontal="center" vertical="center" wrapText="1"/>
      <protection locked="0"/>
    </xf>
    <xf numFmtId="0" fontId="29" fillId="0" borderId="1" xfId="0" applyFont="1" applyBorder="1" applyAlignment="1">
      <alignment horizontal="center"/>
    </xf>
    <xf numFmtId="0" fontId="29" fillId="0" borderId="6" xfId="0" applyFont="1" applyBorder="1"/>
    <xf numFmtId="0" fontId="44" fillId="4" borderId="6" xfId="0" applyFont="1" applyFill="1" applyBorder="1" applyAlignment="1" applyProtection="1">
      <alignment horizontal="center" vertical="center"/>
      <protection locked="0"/>
    </xf>
    <xf numFmtId="0" fontId="29" fillId="0" borderId="20" xfId="0" applyFont="1" applyBorder="1"/>
    <xf numFmtId="0" fontId="29" fillId="0" borderId="32" xfId="0" applyFont="1" applyBorder="1"/>
    <xf numFmtId="0" fontId="29" fillId="0" borderId="12" xfId="0" applyFont="1" applyBorder="1"/>
    <xf numFmtId="0" fontId="45" fillId="0" borderId="1" xfId="0" applyFont="1" applyBorder="1" applyAlignment="1" applyProtection="1">
      <alignment horizontal="left" vertical="top" wrapText="1"/>
      <protection locked="0"/>
    </xf>
    <xf numFmtId="0" fontId="44" fillId="0" borderId="5" xfId="0" applyFont="1" applyBorder="1" applyAlignment="1" applyProtection="1">
      <alignment horizontal="center" vertical="center" wrapText="1"/>
      <protection locked="0"/>
    </xf>
    <xf numFmtId="0" fontId="29" fillId="0" borderId="0" xfId="0" applyFont="1" applyAlignment="1">
      <alignment vertical="center" wrapText="1"/>
    </xf>
    <xf numFmtId="0" fontId="29" fillId="0" borderId="2" xfId="0" applyFont="1" applyBorder="1" applyAlignment="1">
      <alignment vertical="center" wrapText="1"/>
    </xf>
    <xf numFmtId="0" fontId="29" fillId="0" borderId="21" xfId="0" applyFont="1" applyBorder="1" applyAlignment="1">
      <alignment vertical="center" wrapText="1"/>
    </xf>
    <xf numFmtId="0" fontId="44" fillId="0" borderId="2" xfId="0" applyFont="1" applyBorder="1" applyAlignment="1" applyProtection="1">
      <alignment horizontal="center" vertical="center"/>
      <protection locked="0"/>
    </xf>
    <xf numFmtId="0" fontId="49" fillId="0" borderId="0" xfId="0" applyFont="1" applyAlignment="1" applyProtection="1">
      <alignment horizontal="center" vertical="center"/>
      <protection locked="0"/>
    </xf>
    <xf numFmtId="14" fontId="50" fillId="0" borderId="16" xfId="0" applyNumberFormat="1" applyFont="1" applyBorder="1" applyAlignment="1">
      <alignment horizontal="center" vertical="center"/>
    </xf>
    <xf numFmtId="14" fontId="29" fillId="0" borderId="21" xfId="0" applyNumberFormat="1" applyFont="1" applyBorder="1" applyAlignment="1">
      <alignment horizontal="center" vertical="center"/>
    </xf>
    <xf numFmtId="165" fontId="42" fillId="15" borderId="33" xfId="0" applyNumberFormat="1" applyFont="1" applyFill="1" applyBorder="1" applyAlignment="1">
      <alignment horizontal="center" vertical="center"/>
    </xf>
    <xf numFmtId="0" fontId="29" fillId="0" borderId="22" xfId="0" applyFont="1" applyBorder="1" applyAlignment="1">
      <alignment vertical="center" wrapText="1"/>
    </xf>
    <xf numFmtId="0" fontId="29" fillId="0" borderId="29" xfId="0" applyFont="1" applyBorder="1" applyAlignment="1" applyProtection="1">
      <alignment horizontal="left" vertical="center" wrapText="1"/>
      <protection locked="0"/>
    </xf>
    <xf numFmtId="0" fontId="29" fillId="0" borderId="22" xfId="0" applyFont="1" applyBorder="1" applyAlignment="1">
      <alignment wrapText="1"/>
    </xf>
    <xf numFmtId="0" fontId="45" fillId="0" borderId="29" xfId="0" applyFont="1" applyBorder="1" applyAlignment="1" applyProtection="1">
      <alignment horizontal="left" vertical="top" wrapText="1"/>
      <protection locked="0"/>
    </xf>
    <xf numFmtId="0" fontId="45" fillId="0" borderId="35" xfId="0" applyFont="1" applyBorder="1" applyAlignment="1" applyProtection="1">
      <alignment horizontal="left" vertical="top" wrapText="1"/>
      <protection locked="0"/>
    </xf>
    <xf numFmtId="0" fontId="29" fillId="0" borderId="36" xfId="0" applyFont="1" applyBorder="1" applyAlignment="1">
      <alignment vertical="center" wrapText="1"/>
    </xf>
    <xf numFmtId="165" fontId="42" fillId="15" borderId="1" xfId="0" applyNumberFormat="1" applyFont="1" applyFill="1" applyBorder="1" applyAlignment="1">
      <alignment horizontal="center" vertical="center"/>
    </xf>
    <xf numFmtId="165" fontId="42" fillId="14" borderId="34" xfId="0" applyNumberFormat="1" applyFont="1" applyFill="1" applyBorder="1" applyAlignment="1">
      <alignment horizontal="center" vertical="center"/>
    </xf>
    <xf numFmtId="165" fontId="42" fillId="14" borderId="33" xfId="0" applyNumberFormat="1" applyFont="1" applyFill="1" applyBorder="1" applyAlignment="1">
      <alignment horizontal="center" vertical="center"/>
    </xf>
    <xf numFmtId="165" fontId="42" fillId="14" borderId="10" xfId="0" applyNumberFormat="1" applyFont="1" applyFill="1" applyBorder="1" applyAlignment="1">
      <alignment horizontal="center" vertical="center"/>
    </xf>
    <xf numFmtId="165" fontId="42" fillId="14" borderId="5" xfId="0" applyNumberFormat="1" applyFont="1" applyFill="1" applyBorder="1" applyAlignment="1">
      <alignment horizontal="center" vertical="center"/>
    </xf>
    <xf numFmtId="165" fontId="42" fillId="14" borderId="30" xfId="0" applyNumberFormat="1" applyFont="1" applyFill="1" applyBorder="1" applyAlignment="1">
      <alignment horizontal="center" vertical="center"/>
    </xf>
    <xf numFmtId="165" fontId="42" fillId="14" borderId="2" xfId="0" applyNumberFormat="1" applyFont="1" applyFill="1" applyBorder="1" applyAlignment="1">
      <alignment horizontal="center" vertical="center"/>
    </xf>
    <xf numFmtId="0" fontId="40" fillId="22" borderId="28" xfId="0" applyFont="1" applyFill="1" applyBorder="1" applyAlignment="1">
      <alignment vertical="center" wrapText="1"/>
    </xf>
    <xf numFmtId="0" fontId="52" fillId="22" borderId="28" xfId="0" applyFont="1" applyFill="1" applyBorder="1" applyAlignment="1">
      <alignment horizontal="center" vertical="center" wrapText="1" readingOrder="1"/>
    </xf>
    <xf numFmtId="0" fontId="41" fillId="21" borderId="28" xfId="0" applyFont="1" applyFill="1" applyBorder="1" applyAlignment="1">
      <alignment vertical="center" wrapText="1"/>
    </xf>
    <xf numFmtId="0" fontId="41" fillId="21" borderId="28" xfId="0" applyFont="1" applyFill="1" applyBorder="1" applyAlignment="1">
      <alignment horizontal="center" vertical="center" wrapText="1"/>
    </xf>
    <xf numFmtId="10" fontId="52" fillId="21" borderId="28" xfId="0" applyNumberFormat="1" applyFont="1" applyFill="1" applyBorder="1" applyAlignment="1">
      <alignment horizontal="center" wrapText="1" readingOrder="1"/>
    </xf>
    <xf numFmtId="0" fontId="41" fillId="0" borderId="0" xfId="0" applyFont="1" applyAlignment="1">
      <alignment vertical="center" wrapText="1"/>
    </xf>
    <xf numFmtId="0" fontId="41" fillId="0" borderId="0" xfId="0" applyFont="1" applyAlignment="1">
      <alignment horizontal="center" vertical="center" wrapText="1"/>
    </xf>
    <xf numFmtId="10" fontId="52" fillId="0" borderId="0" xfId="0" applyNumberFormat="1" applyFont="1" applyAlignment="1">
      <alignment horizontal="center" wrapText="1" readingOrder="1"/>
    </xf>
    <xf numFmtId="0" fontId="34" fillId="0" borderId="0" xfId="0" applyFont="1" applyAlignment="1">
      <alignment horizontal="left" vertical="center" wrapText="1"/>
    </xf>
    <xf numFmtId="0" fontId="34" fillId="0" borderId="20" xfId="0" applyFont="1" applyBorder="1" applyAlignment="1" applyProtection="1">
      <alignment horizontal="left" vertical="center" wrapText="1"/>
      <protection locked="0"/>
    </xf>
    <xf numFmtId="0" fontId="33" fillId="0" borderId="0" xfId="0" applyFont="1" applyAlignment="1">
      <alignment horizontal="left" vertical="top" wrapText="1"/>
    </xf>
    <xf numFmtId="0" fontId="35" fillId="0" borderId="0" xfId="0" applyFont="1" applyAlignment="1">
      <alignment horizontal="center"/>
    </xf>
    <xf numFmtId="0" fontId="34" fillId="0" borderId="0" xfId="0" applyFont="1" applyAlignment="1">
      <alignment horizontal="justify" wrapText="1"/>
    </xf>
    <xf numFmtId="0" fontId="40" fillId="0" borderId="0" xfId="0" applyFont="1" applyAlignment="1">
      <alignment horizontal="center"/>
    </xf>
    <xf numFmtId="0" fontId="32" fillId="0" borderId="0" xfId="0" applyFont="1" applyAlignment="1">
      <alignment horizontal="left" vertical="top"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46" fillId="7" borderId="10" xfId="0" applyFont="1" applyFill="1" applyBorder="1" applyAlignment="1" applyProtection="1">
      <alignment horizontal="center" vertical="center"/>
      <protection locked="0"/>
    </xf>
    <xf numFmtId="0" fontId="46" fillId="7" borderId="0" xfId="0" applyFont="1" applyFill="1" applyAlignment="1" applyProtection="1">
      <alignment horizontal="center" vertical="center"/>
      <protection locked="0"/>
    </xf>
    <xf numFmtId="0" fontId="46" fillId="7" borderId="11" xfId="0" applyFont="1" applyFill="1" applyBorder="1" applyAlignment="1" applyProtection="1">
      <alignment horizontal="center" vertical="center"/>
      <protection locked="0"/>
    </xf>
    <xf numFmtId="0" fontId="46"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7" fillId="0" borderId="0" xfId="0" applyFont="1" applyAlignment="1">
      <alignment horizontal="left" vertical="center" wrapText="1" readingOrder="1"/>
    </xf>
    <xf numFmtId="0" fontId="52" fillId="20" borderId="23" xfId="0" applyFont="1" applyFill="1" applyBorder="1" applyAlignment="1">
      <alignment horizontal="center" vertical="center" wrapText="1" readingOrder="1"/>
    </xf>
    <xf numFmtId="0" fontId="52" fillId="20" borderId="26" xfId="0" applyFont="1" applyFill="1" applyBorder="1" applyAlignment="1">
      <alignment horizontal="center" vertical="center" wrapText="1" readingOrder="1"/>
    </xf>
    <xf numFmtId="0" fontId="52" fillId="20" borderId="24" xfId="0" applyFont="1" applyFill="1" applyBorder="1" applyAlignment="1">
      <alignment horizontal="center" vertical="center" wrapText="1" readingOrder="1"/>
    </xf>
    <xf numFmtId="0" fontId="52" fillId="20" borderId="27" xfId="0" applyFont="1" applyFill="1" applyBorder="1" applyAlignment="1">
      <alignment horizontal="center" vertical="center" wrapText="1" readingOrder="1"/>
    </xf>
    <xf numFmtId="0" fontId="52" fillId="20" borderId="25" xfId="0" applyFont="1" applyFill="1" applyBorder="1" applyAlignment="1">
      <alignment horizontal="center" vertical="center" wrapText="1" readingOrder="1"/>
    </xf>
    <xf numFmtId="0" fontId="52" fillId="20" borderId="0" xfId="0" applyFont="1" applyFill="1" applyAlignment="1">
      <alignment horizontal="center" vertical="center" wrapText="1" readingOrder="1"/>
    </xf>
    <xf numFmtId="0" fontId="52" fillId="19" borderId="25" xfId="0" applyFont="1" applyFill="1" applyBorder="1" applyAlignment="1">
      <alignment horizontal="center" vertical="center" wrapText="1" readingOrder="1"/>
    </xf>
    <xf numFmtId="0" fontId="52" fillId="19" borderId="37" xfId="0" applyFont="1" applyFill="1" applyBorder="1" applyAlignment="1">
      <alignment horizontal="center" vertical="center" wrapText="1" readingOrder="1"/>
    </xf>
    <xf numFmtId="0" fontId="52" fillId="18" borderId="25" xfId="0" applyFont="1" applyFill="1" applyBorder="1" applyAlignment="1">
      <alignment horizontal="center" vertical="center" wrapText="1" readingOrder="1"/>
    </xf>
    <xf numFmtId="0" fontId="52" fillId="18" borderId="37" xfId="0" applyFont="1" applyFill="1" applyBorder="1" applyAlignment="1">
      <alignment horizontal="center" vertical="center" wrapText="1" readingOrder="1"/>
    </xf>
    <xf numFmtId="0" fontId="52" fillId="16" borderId="25" xfId="0" applyFont="1" applyFill="1" applyBorder="1" applyAlignment="1">
      <alignment horizontal="center" vertical="center" wrapText="1" readingOrder="1"/>
    </xf>
    <xf numFmtId="0" fontId="52" fillId="16" borderId="37" xfId="0" applyFont="1" applyFill="1" applyBorder="1" applyAlignment="1">
      <alignment horizontal="center" vertical="center" wrapText="1" readingOrder="1"/>
    </xf>
    <xf numFmtId="0" fontId="52" fillId="15" borderId="25" xfId="0" applyFont="1" applyFill="1" applyBorder="1" applyAlignment="1">
      <alignment horizontal="center" vertical="center" wrapText="1" readingOrder="1"/>
    </xf>
    <xf numFmtId="0" fontId="52" fillId="15" borderId="37" xfId="0" applyFont="1" applyFill="1" applyBorder="1" applyAlignment="1">
      <alignment horizontal="center" vertical="center" wrapText="1" readingOrder="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9" fillId="0" borderId="1" xfId="0" applyFont="1" applyFill="1" applyBorder="1" applyAlignment="1" applyProtection="1">
      <alignment horizontal="center" vertical="center"/>
      <protection locked="0"/>
    </xf>
    <xf numFmtId="0" fontId="29" fillId="0" borderId="2" xfId="0" applyFont="1" applyFill="1" applyBorder="1" applyAlignment="1" applyProtection="1">
      <alignment horizontal="center" vertical="center"/>
      <protection locked="0"/>
    </xf>
    <xf numFmtId="0" fontId="29" fillId="0" borderId="5" xfId="0" applyFont="1" applyFill="1" applyBorder="1" applyAlignment="1" applyProtection="1">
      <alignment horizontal="center" vertical="center"/>
      <protection locked="0"/>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253">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7C80"/>
        </patternFill>
      </fill>
    </dxf>
    <dxf>
      <fill>
        <patternFill>
          <fgColor auto="1"/>
          <bgColor rgb="FFFFFF00"/>
        </patternFill>
      </fill>
    </dxf>
    <dxf>
      <fill>
        <patternFill>
          <fgColor auto="1"/>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6600"/>
        </patternFill>
      </fill>
    </dxf>
    <dxf>
      <fill>
        <patternFill>
          <bgColor rgb="FFFF5050"/>
        </patternFill>
      </fill>
    </dxf>
    <dxf>
      <fill>
        <patternFill>
          <bgColor rgb="FFFFFF00"/>
        </patternFill>
      </fill>
    </dxf>
    <dxf>
      <fill>
        <patternFill>
          <bgColor rgb="FFFF7C8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6600"/>
        </patternFill>
      </fill>
    </dxf>
    <dxf>
      <fill>
        <patternFill>
          <bgColor rgb="FFFF0000"/>
        </patternFill>
      </fill>
    </dxf>
    <dxf>
      <fill>
        <patternFill>
          <bgColor rgb="FFFF5050"/>
        </patternFill>
      </fill>
    </dxf>
    <dxf>
      <fill>
        <patternFill>
          <bgColor rgb="FFFFFF00"/>
        </patternFill>
      </fill>
    </dxf>
    <dxf>
      <fill>
        <patternFill>
          <bgColor rgb="FFFF7C80"/>
        </patternFill>
      </fill>
    </dxf>
    <dxf>
      <fill>
        <patternFill>
          <bgColor rgb="FF00B050"/>
        </patternFill>
      </fill>
    </dxf>
    <dxf>
      <fill>
        <patternFill>
          <bgColor rgb="FF00B050"/>
        </patternFill>
      </fill>
    </dxf>
    <dxf>
      <fill>
        <patternFill>
          <bgColor rgb="FFFF7C80"/>
        </patternFill>
      </fill>
    </dxf>
    <dxf>
      <fill>
        <patternFill>
          <bgColor rgb="FFFF0000"/>
        </patternFill>
      </fill>
    </dxf>
    <dxf>
      <fill>
        <patternFill>
          <bgColor rgb="FFFF6600"/>
        </patternFill>
      </fill>
    </dxf>
    <dxf>
      <fill>
        <patternFill>
          <bgColor rgb="FFFF5050"/>
        </patternFill>
      </fill>
    </dxf>
    <dxf>
      <fill>
        <patternFill>
          <bgColor rgb="FFFFFF00"/>
        </patternFill>
      </fill>
    </dxf>
    <dxf>
      <fill>
        <patternFill>
          <bgColor rgb="FF00B050"/>
        </patternFill>
      </fill>
    </dxf>
    <dxf>
      <fill>
        <patternFill>
          <bgColor rgb="FFFFFF00"/>
        </patternFill>
      </fill>
    </dxf>
    <dxf>
      <fill>
        <patternFill>
          <bgColor rgb="FFFF7C80"/>
        </patternFill>
      </fill>
    </dxf>
    <dxf>
      <fill>
        <patternFill>
          <bgColor rgb="FFFF0000"/>
        </patternFill>
      </fill>
    </dxf>
    <dxf>
      <fill>
        <patternFill>
          <bgColor rgb="FFFF6600"/>
        </patternFill>
      </fill>
    </dxf>
    <dxf>
      <fill>
        <patternFill>
          <bgColor rgb="FFFF5050"/>
        </patternFill>
      </fill>
    </dxf>
    <dxf>
      <fill>
        <patternFill>
          <bgColor rgb="FF00B050"/>
        </patternFill>
      </fill>
    </dxf>
    <dxf>
      <fill>
        <patternFill>
          <bgColor rgb="FFFF0000"/>
        </patternFill>
      </fill>
    </dxf>
    <dxf>
      <fill>
        <patternFill>
          <bgColor rgb="FFFF7C80"/>
        </patternFill>
      </fill>
    </dxf>
    <dxf>
      <fill>
        <patternFill>
          <bgColor rgb="FFFF5050"/>
        </patternFill>
      </fill>
    </dxf>
    <dxf>
      <fill>
        <patternFill>
          <bgColor rgb="FFFFFF00"/>
        </patternFill>
      </fill>
    </dxf>
    <dxf>
      <fill>
        <patternFill>
          <bgColor rgb="FFFF6600"/>
        </patternFill>
      </fill>
    </dxf>
    <dxf>
      <fill>
        <patternFill>
          <bgColor rgb="FF00B050"/>
        </patternFill>
      </fill>
    </dxf>
    <dxf>
      <fill>
        <patternFill>
          <bgColor rgb="FFFF5050"/>
        </patternFill>
      </fill>
    </dxf>
    <dxf>
      <fill>
        <patternFill>
          <bgColor rgb="FFFFFF00"/>
        </patternFill>
      </fill>
    </dxf>
    <dxf>
      <fill>
        <patternFill>
          <bgColor rgb="FFFF7C80"/>
        </patternFill>
      </fill>
    </dxf>
    <dxf>
      <fill>
        <patternFill>
          <bgColor rgb="FFFF660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6600"/>
        </patternFill>
      </fill>
    </dxf>
    <dxf>
      <fill>
        <patternFill>
          <bgColor rgb="FFFF5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C000"/>
        </patternFill>
      </fill>
    </dxf>
    <dxf>
      <fill>
        <patternFill>
          <fgColor auto="1"/>
          <bgColor rgb="FFFFFF00"/>
        </patternFill>
      </fill>
    </dxf>
    <dxf>
      <fill>
        <patternFill>
          <bgColor rgb="FFFF7C8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FF5050"/>
        </patternFill>
      </fill>
    </dxf>
    <dxf>
      <fill>
        <patternFill>
          <bgColor rgb="FFFFFF00"/>
        </patternFill>
      </fill>
    </dxf>
    <dxf>
      <fill>
        <patternFill>
          <bgColor rgb="FFFF6600"/>
        </patternFill>
      </fill>
    </dxf>
    <dxf>
      <fill>
        <patternFill>
          <fgColor auto="1"/>
          <bgColor rgb="FFFFFF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92D050"/>
        </patternFill>
      </fill>
    </dxf>
    <dxf>
      <fill>
        <patternFill>
          <bgColor rgb="FFFFC000"/>
        </patternFill>
      </fill>
    </dxf>
    <dxf>
      <fill>
        <patternFill>
          <fgColor auto="1"/>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6600"/>
        </patternFill>
      </fill>
    </dxf>
    <dxf>
      <fill>
        <patternFill>
          <bgColor rgb="FFFF5050"/>
        </patternFill>
      </fill>
    </dxf>
    <dxf>
      <fill>
        <patternFill>
          <bgColor rgb="FFFFFF00"/>
        </patternFill>
      </fill>
    </dxf>
    <dxf>
      <fill>
        <patternFill>
          <bgColor rgb="FF00B05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EE5612"/>
      <color rgb="FFFF7C8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F3FC340D-D011-47EC-B2F9-880DCFAD0D9D}"/>
            </a:ext>
          </a:extLst>
        </xdr:cNvPr>
        <xdr:cNvSpPr txBox="1"/>
      </xdr:nvSpPr>
      <xdr:spPr>
        <a:xfrm>
          <a:off x="7419975" y="17802225"/>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34B6AE1D-D538-4DF5-8705-39062A839AED}"/>
            </a:ext>
          </a:extLst>
        </xdr:cNvPr>
        <xdr:cNvSpPr txBox="1"/>
      </xdr:nvSpPr>
      <xdr:spPr>
        <a:xfrm>
          <a:off x="6048375" y="18211800"/>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CCD01958-BD4C-4BAA-93E1-8A2C3B7C3AC2}"/>
            </a:ext>
          </a:extLst>
        </xdr:cNvPr>
        <xdr:cNvSpPr txBox="1"/>
      </xdr:nvSpPr>
      <xdr:spPr>
        <a:xfrm>
          <a:off x="6076950" y="1863090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7A36141C-7B46-44F5-AC55-191A55CFA214}"/>
            </a:ext>
          </a:extLst>
        </xdr:cNvPr>
        <xdr:cNvSpPr txBox="1"/>
      </xdr:nvSpPr>
      <xdr:spPr>
        <a:xfrm>
          <a:off x="6067425" y="1903095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6" name="Imagen 5">
          <a:extLst>
            <a:ext uri="{FF2B5EF4-FFF2-40B4-BE49-F238E27FC236}">
              <a16:creationId xmlns:a16="http://schemas.microsoft.com/office/drawing/2014/main" id="{2F77B19D-D023-4C3F-947C-6659B6354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loteriadebogota.com/wp-content/uploads/Informe-Auditoria-Financiera-y-de-Gestion-COD-76-PAD-2024-04-10-2024.pdf" TargetMode="External"/><Relationship Id="rId2" Type="http://schemas.openxmlformats.org/officeDocument/2006/relationships/hyperlink" Target="https://loteriadebogota.com/wp-content/uploads/Informe-Auditoria-Financiera-y-de-Gestion-COD-76-PAD-2024-04-10-2024.pdf" TargetMode="External"/><Relationship Id="rId1" Type="http://schemas.openxmlformats.org/officeDocument/2006/relationships/hyperlink" Target="https://loteriadebogota.com/wp-content/uploads/Informe-Auditoria-Financiera-y-de-Gestion-COD-76-PAD-2024-04-10-2024.pdf" TargetMode="External"/><Relationship Id="rId6" Type="http://schemas.openxmlformats.org/officeDocument/2006/relationships/printerSettings" Target="../printerSettings/printerSettings2.bin"/><Relationship Id="rId5" Type="http://schemas.openxmlformats.org/officeDocument/2006/relationships/hyperlink" Target="https://loteriadebogota.com/wp-content/uploads/Informe-Auditoria-Financiera-y-de-Gestion-COD-76-PAD-2024-04-10-2024.pdf" TargetMode="External"/><Relationship Id="rId4" Type="http://schemas.openxmlformats.org/officeDocument/2006/relationships/hyperlink" Target="https://loteriadebogota.com/wp-content/uploads/Informe-Auditoria-Financiera-y-de-Gestion-COD-76-PAD-2024-04-10-2024.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zoomScale="110" zoomScaleNormal="110" workbookViewId="0">
      <selection activeCell="E3" sqref="E3"/>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72"/>
      <c r="C2" s="301" t="s">
        <v>0</v>
      </c>
      <c r="D2" s="301"/>
      <c r="E2" s="174" t="s">
        <v>1</v>
      </c>
    </row>
    <row r="3" spans="2:12" ht="24.6" customHeight="1" x14ac:dyDescent="0.25">
      <c r="B3" s="173"/>
      <c r="C3" s="302"/>
      <c r="D3" s="302"/>
      <c r="E3" s="270" t="s">
        <v>2</v>
      </c>
    </row>
    <row r="4" spans="2:12" x14ac:dyDescent="0.25">
      <c r="B4" s="160"/>
      <c r="C4" s="161"/>
      <c r="D4" s="161"/>
      <c r="E4" s="162"/>
    </row>
    <row r="5" spans="2:12" ht="16.5" x14ac:dyDescent="0.3">
      <c r="B5" s="164" t="s">
        <v>3</v>
      </c>
      <c r="E5" s="156"/>
    </row>
    <row r="6" spans="2:12" ht="16.5" x14ac:dyDescent="0.3">
      <c r="B6" s="163" t="s">
        <v>4</v>
      </c>
      <c r="E6" s="156"/>
    </row>
    <row r="7" spans="2:12" ht="16.5" x14ac:dyDescent="0.3">
      <c r="B7" s="163" t="s">
        <v>5</v>
      </c>
      <c r="E7" s="156"/>
    </row>
    <row r="8" spans="2:12" x14ac:dyDescent="0.25">
      <c r="B8" s="155"/>
      <c r="E8" s="156"/>
    </row>
    <row r="9" spans="2:12" x14ac:dyDescent="0.25">
      <c r="B9" s="155"/>
      <c r="E9" s="156"/>
    </row>
    <row r="10" spans="2:12" ht="16.5" x14ac:dyDescent="0.3">
      <c r="B10" s="163"/>
      <c r="C10" s="297" t="s">
        <v>6</v>
      </c>
      <c r="D10" s="297"/>
      <c r="E10" s="156"/>
    </row>
    <row r="11" spans="2:12" ht="16.5" x14ac:dyDescent="0.3">
      <c r="B11" s="163"/>
      <c r="C11" s="165"/>
      <c r="D11" s="165"/>
      <c r="E11" s="156"/>
      <c r="F11" s="300"/>
      <c r="G11" s="300"/>
      <c r="H11" s="300"/>
      <c r="I11" s="300"/>
      <c r="J11" s="300"/>
      <c r="K11" s="300"/>
      <c r="L11" s="300"/>
    </row>
    <row r="12" spans="2:12" ht="16.5" x14ac:dyDescent="0.3">
      <c r="B12" s="163"/>
      <c r="C12" s="166" t="s">
        <v>7</v>
      </c>
      <c r="D12" s="166" t="s">
        <v>8</v>
      </c>
      <c r="E12" s="156"/>
      <c r="F12" s="300"/>
      <c r="G12" s="300"/>
      <c r="H12" s="300"/>
      <c r="I12" s="300"/>
      <c r="J12" s="300"/>
      <c r="K12" s="300"/>
      <c r="L12" s="300"/>
    </row>
    <row r="13" spans="2:12" ht="66" x14ac:dyDescent="0.3">
      <c r="B13" s="163"/>
      <c r="C13" s="167" t="s">
        <v>9</v>
      </c>
      <c r="D13" s="181" t="s">
        <v>10</v>
      </c>
      <c r="E13" s="156"/>
      <c r="F13" s="300"/>
      <c r="G13" s="300"/>
      <c r="H13" s="300"/>
      <c r="I13" s="300"/>
      <c r="J13" s="300"/>
      <c r="K13" s="300"/>
      <c r="L13" s="300"/>
    </row>
    <row r="14" spans="2:12" ht="16.5" x14ac:dyDescent="0.3">
      <c r="B14" s="163"/>
      <c r="C14" s="167" t="s">
        <v>11</v>
      </c>
      <c r="D14" s="181" t="s">
        <v>12</v>
      </c>
      <c r="E14" s="156"/>
      <c r="F14" s="300"/>
      <c r="G14" s="300"/>
      <c r="H14" s="300"/>
      <c r="I14" s="300"/>
      <c r="J14" s="300"/>
      <c r="K14" s="300"/>
      <c r="L14" s="300"/>
    </row>
    <row r="15" spans="2:12" ht="16.5" x14ac:dyDescent="0.3">
      <c r="B15" s="163"/>
      <c r="C15" s="167" t="s">
        <v>13</v>
      </c>
      <c r="D15" s="181" t="s">
        <v>14</v>
      </c>
      <c r="E15" s="156"/>
      <c r="F15" s="296"/>
      <c r="G15" s="296"/>
      <c r="H15" s="296"/>
      <c r="I15" s="296"/>
      <c r="J15" s="296"/>
      <c r="K15" s="296"/>
      <c r="L15" s="296"/>
    </row>
    <row r="16" spans="2:12" ht="15.75" customHeight="1" x14ac:dyDescent="0.3">
      <c r="B16" s="163"/>
      <c r="C16" s="167" t="s">
        <v>15</v>
      </c>
      <c r="D16" s="181" t="s">
        <v>16</v>
      </c>
      <c r="E16" s="156"/>
      <c r="F16" s="296"/>
      <c r="G16" s="296"/>
      <c r="H16" s="296"/>
      <c r="I16" s="296"/>
      <c r="J16" s="296"/>
      <c r="K16" s="296"/>
      <c r="L16" s="296"/>
    </row>
    <row r="17" spans="2:12" ht="49.5" x14ac:dyDescent="0.3">
      <c r="B17" s="163"/>
      <c r="C17" s="167" t="s">
        <v>17</v>
      </c>
      <c r="D17" s="181" t="s">
        <v>18</v>
      </c>
      <c r="E17" s="156"/>
      <c r="F17" s="300"/>
      <c r="G17" s="300"/>
      <c r="H17" s="300"/>
      <c r="I17" s="300"/>
      <c r="J17" s="300"/>
      <c r="K17" s="300"/>
      <c r="L17" s="300"/>
    </row>
    <row r="18" spans="2:12" ht="16.5" x14ac:dyDescent="0.3">
      <c r="B18" s="163"/>
      <c r="C18" s="165"/>
      <c r="D18" s="165"/>
      <c r="E18" s="156"/>
      <c r="F18" s="300"/>
      <c r="G18" s="300"/>
      <c r="H18" s="300"/>
      <c r="I18" s="300"/>
      <c r="J18" s="300"/>
      <c r="K18" s="300"/>
      <c r="L18" s="300"/>
    </row>
    <row r="19" spans="2:12" ht="16.5" x14ac:dyDescent="0.3">
      <c r="B19" s="163"/>
      <c r="C19" s="297" t="s">
        <v>19</v>
      </c>
      <c r="D19" s="297"/>
      <c r="E19" s="156"/>
      <c r="F19" s="300"/>
      <c r="G19" s="300"/>
      <c r="H19" s="300"/>
      <c r="I19" s="300"/>
      <c r="J19" s="300"/>
      <c r="K19" s="300"/>
      <c r="L19" s="300"/>
    </row>
    <row r="20" spans="2:12" ht="16.5" x14ac:dyDescent="0.3">
      <c r="B20" s="163"/>
      <c r="C20" s="165"/>
      <c r="D20" s="165"/>
      <c r="E20" s="156"/>
      <c r="F20" s="300"/>
      <c r="G20" s="300"/>
      <c r="H20" s="300"/>
      <c r="I20" s="300"/>
      <c r="J20" s="300"/>
      <c r="K20" s="300"/>
      <c r="L20" s="300"/>
    </row>
    <row r="21" spans="2:12" ht="16.5" x14ac:dyDescent="0.3">
      <c r="B21" s="163"/>
      <c r="C21" s="166" t="s">
        <v>7</v>
      </c>
      <c r="D21" s="166" t="s">
        <v>8</v>
      </c>
      <c r="E21" s="156"/>
      <c r="F21" s="300"/>
      <c r="G21" s="300"/>
      <c r="H21" s="300"/>
      <c r="I21" s="300"/>
      <c r="J21" s="300"/>
      <c r="K21" s="300"/>
      <c r="L21" s="300"/>
    </row>
    <row r="22" spans="2:12" ht="66" x14ac:dyDescent="0.3">
      <c r="B22" s="163"/>
      <c r="C22" s="167" t="s">
        <v>20</v>
      </c>
      <c r="D22" s="181" t="s">
        <v>21</v>
      </c>
      <c r="E22" s="156"/>
      <c r="F22" s="300"/>
      <c r="G22" s="300"/>
      <c r="H22" s="300"/>
      <c r="I22" s="300"/>
      <c r="J22" s="300"/>
      <c r="K22" s="300"/>
      <c r="L22" s="300"/>
    </row>
    <row r="23" spans="2:12" ht="33" x14ac:dyDescent="0.3">
      <c r="B23" s="163"/>
      <c r="C23" s="167" t="s">
        <v>22</v>
      </c>
      <c r="D23" s="181" t="s">
        <v>23</v>
      </c>
      <c r="E23" s="156"/>
      <c r="F23" s="300"/>
      <c r="G23" s="300"/>
      <c r="H23" s="300"/>
      <c r="I23" s="300"/>
      <c r="J23" s="300"/>
      <c r="K23" s="300"/>
      <c r="L23" s="300"/>
    </row>
    <row r="24" spans="2:12" ht="49.5" x14ac:dyDescent="0.3">
      <c r="B24" s="163"/>
      <c r="C24" s="167" t="s">
        <v>24</v>
      </c>
      <c r="D24" s="181" t="s">
        <v>25</v>
      </c>
      <c r="E24" s="156"/>
      <c r="F24" s="296"/>
      <c r="G24" s="296"/>
      <c r="H24" s="296"/>
      <c r="I24" s="296"/>
      <c r="J24" s="296"/>
      <c r="K24" s="296"/>
      <c r="L24" s="296"/>
    </row>
    <row r="25" spans="2:12" ht="66" x14ac:dyDescent="0.3">
      <c r="B25" s="163"/>
      <c r="C25" s="167" t="s">
        <v>26</v>
      </c>
      <c r="D25" s="181" t="s">
        <v>27</v>
      </c>
      <c r="E25" s="156"/>
      <c r="F25" s="296"/>
      <c r="G25" s="296"/>
      <c r="H25" s="296"/>
      <c r="I25" s="296"/>
      <c r="J25" s="296"/>
      <c r="K25" s="296"/>
      <c r="L25" s="296"/>
    </row>
    <row r="26" spans="2:12" ht="66" x14ac:dyDescent="0.3">
      <c r="B26" s="163"/>
      <c r="C26" s="167" t="s">
        <v>28</v>
      </c>
      <c r="D26" s="181" t="s">
        <v>29</v>
      </c>
      <c r="E26" s="156"/>
      <c r="F26" s="296"/>
      <c r="G26" s="296"/>
      <c r="H26" s="296"/>
      <c r="I26" s="296"/>
      <c r="J26" s="296"/>
      <c r="K26" s="296"/>
      <c r="L26" s="296"/>
    </row>
    <row r="27" spans="2:12" ht="33" x14ac:dyDescent="0.3">
      <c r="B27" s="163"/>
      <c r="C27" s="167" t="s">
        <v>30</v>
      </c>
      <c r="D27" s="181" t="s">
        <v>31</v>
      </c>
      <c r="E27" s="156"/>
      <c r="F27" s="296"/>
      <c r="G27" s="296"/>
      <c r="H27" s="296"/>
      <c r="I27" s="296"/>
      <c r="J27" s="296"/>
      <c r="K27" s="296"/>
      <c r="L27" s="296"/>
    </row>
    <row r="28" spans="2:12" ht="33" x14ac:dyDescent="0.3">
      <c r="B28" s="163"/>
      <c r="C28" s="167" t="s">
        <v>32</v>
      </c>
      <c r="D28" s="181" t="s">
        <v>33</v>
      </c>
      <c r="E28" s="156"/>
      <c r="F28" s="296"/>
      <c r="G28" s="296"/>
      <c r="H28" s="296"/>
      <c r="I28" s="296"/>
      <c r="J28" s="296"/>
      <c r="K28" s="296"/>
      <c r="L28" s="296"/>
    </row>
    <row r="29" spans="2:12" ht="42.75" customHeight="1" x14ac:dyDescent="0.3">
      <c r="B29" s="163"/>
      <c r="C29" s="167" t="s">
        <v>34</v>
      </c>
      <c r="D29" s="181" t="s">
        <v>35</v>
      </c>
      <c r="E29" s="156"/>
      <c r="F29" s="146"/>
      <c r="G29" s="146"/>
      <c r="H29" s="146"/>
      <c r="I29" s="146"/>
      <c r="J29" s="146"/>
      <c r="K29" s="146"/>
      <c r="L29" s="146"/>
    </row>
    <row r="30" spans="2:12" ht="48" customHeight="1" x14ac:dyDescent="0.3">
      <c r="B30" s="163"/>
      <c r="C30" s="167" t="s">
        <v>36</v>
      </c>
      <c r="D30" s="181" t="s">
        <v>37</v>
      </c>
      <c r="E30" s="156"/>
    </row>
    <row r="31" spans="2:12" ht="16.5" x14ac:dyDescent="0.3">
      <c r="B31" s="163"/>
      <c r="C31" s="169"/>
      <c r="D31" s="170"/>
      <c r="E31" s="156"/>
    </row>
    <row r="32" spans="2:12" ht="16.5" x14ac:dyDescent="0.3">
      <c r="B32" s="163"/>
      <c r="C32" s="297" t="s">
        <v>38</v>
      </c>
      <c r="D32" s="297"/>
      <c r="E32" s="156"/>
    </row>
    <row r="33" spans="2:5" ht="26.25" customHeight="1" x14ac:dyDescent="0.3">
      <c r="B33" s="163"/>
      <c r="C33" s="298" t="s">
        <v>39</v>
      </c>
      <c r="D33" s="298"/>
      <c r="E33" s="156"/>
    </row>
    <row r="34" spans="2:5" ht="32.25" customHeight="1" x14ac:dyDescent="0.3">
      <c r="B34" s="163"/>
      <c r="C34" s="298"/>
      <c r="D34" s="298"/>
      <c r="E34" s="156"/>
    </row>
    <row r="35" spans="2:5" ht="16.5" x14ac:dyDescent="0.3">
      <c r="B35" s="163"/>
      <c r="C35" s="169"/>
      <c r="D35" s="170"/>
      <c r="E35" s="156"/>
    </row>
    <row r="36" spans="2:5" ht="16.5" x14ac:dyDescent="0.3">
      <c r="B36" s="163"/>
      <c r="C36" s="166" t="s">
        <v>7</v>
      </c>
      <c r="D36" s="166" t="s">
        <v>8</v>
      </c>
      <c r="E36" s="156"/>
    </row>
    <row r="37" spans="2:5" ht="66" x14ac:dyDescent="0.3">
      <c r="B37" s="163"/>
      <c r="C37" s="167" t="s">
        <v>40</v>
      </c>
      <c r="D37" s="181" t="s">
        <v>41</v>
      </c>
      <c r="E37" s="156"/>
    </row>
    <row r="38" spans="2:5" ht="66" x14ac:dyDescent="0.3">
      <c r="B38" s="163"/>
      <c r="C38" s="167" t="s">
        <v>42</v>
      </c>
      <c r="D38" s="181" t="s">
        <v>43</v>
      </c>
      <c r="E38" s="156"/>
    </row>
    <row r="39" spans="2:5" ht="49.5" x14ac:dyDescent="0.3">
      <c r="B39" s="163"/>
      <c r="C39" s="167" t="s">
        <v>44</v>
      </c>
      <c r="D39" s="181" t="s">
        <v>45</v>
      </c>
      <c r="E39" s="156"/>
    </row>
    <row r="40" spans="2:5" ht="82.5" customHeight="1" x14ac:dyDescent="0.3">
      <c r="B40" s="163"/>
      <c r="C40" s="167" t="s">
        <v>46</v>
      </c>
      <c r="D40" s="181" t="s">
        <v>47</v>
      </c>
      <c r="E40" s="156"/>
    </row>
    <row r="41" spans="2:5" ht="49.5" x14ac:dyDescent="0.3">
      <c r="B41" s="163"/>
      <c r="C41" s="167" t="s">
        <v>48</v>
      </c>
      <c r="D41" s="181" t="s">
        <v>49</v>
      </c>
      <c r="E41" s="156"/>
    </row>
    <row r="42" spans="2:5" ht="33" x14ac:dyDescent="0.3">
      <c r="B42" s="163"/>
      <c r="C42" s="167" t="s">
        <v>50</v>
      </c>
      <c r="D42" s="181" t="s">
        <v>51</v>
      </c>
      <c r="E42" s="156"/>
    </row>
    <row r="43" spans="2:5" ht="176.25" customHeight="1" x14ac:dyDescent="0.3">
      <c r="B43" s="163"/>
      <c r="C43" s="167" t="s">
        <v>52</v>
      </c>
      <c r="D43" s="168" t="s">
        <v>53</v>
      </c>
      <c r="E43" s="156"/>
    </row>
    <row r="44" spans="2:5" ht="16.5" x14ac:dyDescent="0.3">
      <c r="B44" s="163"/>
      <c r="C44" s="165"/>
      <c r="D44" s="165"/>
      <c r="E44" s="156"/>
    </row>
    <row r="45" spans="2:5" ht="16.5" x14ac:dyDescent="0.3">
      <c r="B45" s="163"/>
      <c r="C45" s="299" t="s">
        <v>54</v>
      </c>
      <c r="D45" s="299"/>
      <c r="E45" s="156"/>
    </row>
    <row r="46" spans="2:5" ht="16.5" x14ac:dyDescent="0.3">
      <c r="B46" s="163"/>
      <c r="C46" s="176"/>
      <c r="D46" s="176"/>
      <c r="E46" s="156"/>
    </row>
    <row r="47" spans="2:5" ht="42" customHeight="1" x14ac:dyDescent="0.3">
      <c r="B47" s="163"/>
      <c r="C47" s="294" t="s">
        <v>55</v>
      </c>
      <c r="D47" s="294"/>
      <c r="E47" s="156"/>
    </row>
    <row r="48" spans="2:5" ht="15" customHeight="1" x14ac:dyDescent="0.3">
      <c r="B48" s="163"/>
      <c r="C48" s="180"/>
      <c r="D48" s="180"/>
      <c r="E48" s="156"/>
    </row>
    <row r="49" spans="2:5" ht="16.5" x14ac:dyDescent="0.3">
      <c r="B49" s="163"/>
      <c r="C49" s="166" t="s">
        <v>7</v>
      </c>
      <c r="D49" s="166" t="s">
        <v>8</v>
      </c>
      <c r="E49" s="156"/>
    </row>
    <row r="50" spans="2:5" ht="49.5" x14ac:dyDescent="0.3">
      <c r="B50" s="163"/>
      <c r="C50" s="182" t="s">
        <v>56</v>
      </c>
      <c r="D50" s="183" t="s">
        <v>57</v>
      </c>
      <c r="E50" s="156"/>
    </row>
    <row r="51" spans="2:5" ht="78.75" customHeight="1" x14ac:dyDescent="0.3">
      <c r="B51" s="163"/>
      <c r="C51" s="182" t="s">
        <v>58</v>
      </c>
      <c r="D51" s="183" t="s">
        <v>59</v>
      </c>
      <c r="E51" s="156"/>
    </row>
    <row r="52" spans="2:5" ht="241.5" customHeight="1" x14ac:dyDescent="0.3">
      <c r="B52" s="163"/>
      <c r="C52" s="184" t="s">
        <v>60</v>
      </c>
      <c r="D52" s="183" t="s">
        <v>61</v>
      </c>
      <c r="E52" s="156"/>
    </row>
    <row r="53" spans="2:5" ht="92.25" customHeight="1" x14ac:dyDescent="0.3">
      <c r="B53" s="163"/>
      <c r="C53" s="184" t="s">
        <v>62</v>
      </c>
      <c r="D53" s="183" t="s">
        <v>63</v>
      </c>
      <c r="E53" s="156"/>
    </row>
    <row r="54" spans="2:5" ht="33" x14ac:dyDescent="0.3">
      <c r="B54" s="163"/>
      <c r="C54" s="167" t="s">
        <v>64</v>
      </c>
      <c r="D54" s="181" t="s">
        <v>65</v>
      </c>
      <c r="E54" s="156"/>
    </row>
    <row r="55" spans="2:5" ht="69" customHeight="1" x14ac:dyDescent="0.3">
      <c r="B55" s="163"/>
      <c r="C55" s="167" t="s">
        <v>66</v>
      </c>
      <c r="D55" s="185" t="s">
        <v>67</v>
      </c>
      <c r="E55" s="156"/>
    </row>
    <row r="56" spans="2:5" ht="12.75" customHeight="1" x14ac:dyDescent="0.3">
      <c r="B56" s="163"/>
      <c r="C56" s="295"/>
      <c r="D56" s="295"/>
      <c r="E56" s="156"/>
    </row>
    <row r="57" spans="2:5" x14ac:dyDescent="0.25">
      <c r="B57" s="155"/>
      <c r="E57" s="156"/>
    </row>
    <row r="58" spans="2:5" ht="16.5" x14ac:dyDescent="0.3">
      <c r="B58" s="163" t="s">
        <v>68</v>
      </c>
      <c r="E58" s="156"/>
    </row>
    <row r="59" spans="2:5" ht="16.5" thickBot="1" x14ac:dyDescent="0.3">
      <c r="B59" s="157"/>
      <c r="C59" s="158"/>
      <c r="D59" s="158"/>
      <c r="E59" s="159"/>
    </row>
  </sheetData>
  <mergeCells count="26">
    <mergeCell ref="C19:D19"/>
    <mergeCell ref="F19:L19"/>
    <mergeCell ref="C2:D3"/>
    <mergeCell ref="C10:D10"/>
    <mergeCell ref="F11:L11"/>
    <mergeCell ref="F12:L12"/>
    <mergeCell ref="F13:L13"/>
    <mergeCell ref="F14:L14"/>
    <mergeCell ref="F25:L25"/>
    <mergeCell ref="F15:L15"/>
    <mergeCell ref="F16:L16"/>
    <mergeCell ref="F17:L17"/>
    <mergeCell ref="F18:L18"/>
    <mergeCell ref="F20:L20"/>
    <mergeCell ref="F21:L21"/>
    <mergeCell ref="F22:L22"/>
    <mergeCell ref="F23:L23"/>
    <mergeCell ref="F24:L24"/>
    <mergeCell ref="C47:D47"/>
    <mergeCell ref="C56:D56"/>
    <mergeCell ref="F26:L26"/>
    <mergeCell ref="F27:L27"/>
    <mergeCell ref="F28:L28"/>
    <mergeCell ref="C32:D32"/>
    <mergeCell ref="C33:D34"/>
    <mergeCell ref="C45:D4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E45"/>
  <sheetViews>
    <sheetView tabSelected="1" zoomScaleNormal="100" workbookViewId="0">
      <pane xSplit="5" ySplit="2" topLeftCell="AC3" activePane="bottomRight" state="frozen"/>
      <selection pane="topRight" activeCell="F1" sqref="F1"/>
      <selection pane="bottomLeft" activeCell="A3" sqref="A3"/>
      <selection pane="bottomRight" activeCell="E6" sqref="E6"/>
    </sheetView>
  </sheetViews>
  <sheetFormatPr baseColWidth="10" defaultColWidth="20.140625" defaultRowHeight="35.1" customHeight="1" outlineLevelCol="1" x14ac:dyDescent="0.2"/>
  <cols>
    <col min="1" max="1" width="4.140625" style="142" customWidth="1"/>
    <col min="2" max="3" width="20.140625" style="142"/>
    <col min="4" max="4" width="13.28515625" style="142" customWidth="1"/>
    <col min="5" max="5" width="26.42578125" style="142" customWidth="1"/>
    <col min="6" max="6" width="20.140625" style="142"/>
    <col min="7" max="7" width="46.42578125" style="144" customWidth="1"/>
    <col min="8" max="13" width="20.140625" style="142"/>
    <col min="14" max="14" width="20.140625" style="143"/>
    <col min="15" max="15" width="26.28515625" style="143" customWidth="1"/>
    <col min="16" max="19" width="20.140625" style="143"/>
    <col min="20" max="20" width="65.28515625" style="143" customWidth="1"/>
    <col min="21" max="22" width="20.140625" style="143"/>
    <col min="23" max="23" width="20.140625" style="143" customWidth="1"/>
    <col min="24" max="24" width="27.42578125" style="143" customWidth="1"/>
    <col min="25" max="28" width="20.140625" style="143" customWidth="1"/>
    <col min="29" max="29" width="74.28515625" style="143" customWidth="1"/>
    <col min="30" max="31" width="20.140625" style="143" customWidth="1"/>
    <col min="32" max="32" width="20.140625" style="143" hidden="1" customWidth="1" outlineLevel="1"/>
    <col min="33" max="33" width="36.5703125" style="143" hidden="1" customWidth="1" outlineLevel="1"/>
    <col min="34" max="37" width="20.140625" style="143" hidden="1" customWidth="1" outlineLevel="1"/>
    <col min="38" max="38" width="106.85546875" style="143" hidden="1" customWidth="1" outlineLevel="1"/>
    <col min="39" max="41" width="20.140625" style="143" hidden="1" customWidth="1" outlineLevel="1"/>
    <col min="42" max="42" width="28.7109375" style="143" hidden="1" customWidth="1" outlineLevel="1"/>
    <col min="43" max="43" width="20.140625" style="253" hidden="1" customWidth="1" outlineLevel="1"/>
    <col min="44" max="46" width="20.140625" style="143" hidden="1" customWidth="1" outlineLevel="1"/>
    <col min="47" max="47" width="72" style="143" hidden="1" customWidth="1" outlineLevel="1"/>
    <col min="48" max="48" width="26.5703125" style="143" hidden="1" customWidth="1" outlineLevel="1"/>
    <col min="49" max="49" width="20.140625" style="143" hidden="1" customWidth="1" outlineLevel="1"/>
    <col min="50" max="50" width="23.42578125" style="143" customWidth="1" outlineLevel="1"/>
    <col min="51" max="51" width="20.140625" style="143" outlineLevel="1"/>
    <col min="52" max="53" width="20.140625" style="143"/>
    <col min="54" max="54" width="44.85546875" style="143" customWidth="1"/>
    <col min="55" max="55" width="40.28515625" style="142" customWidth="1"/>
    <col min="56" max="56" width="8.85546875" style="142" customWidth="1"/>
    <col min="57" max="57" width="8.42578125" style="142" customWidth="1"/>
    <col min="58" max="16384" width="20.140625" style="142"/>
  </cols>
  <sheetData>
    <row r="1" spans="2:57" ht="12.75" customHeight="1" x14ac:dyDescent="0.25">
      <c r="B1" s="310" t="s">
        <v>6</v>
      </c>
      <c r="C1" s="310"/>
      <c r="D1" s="310"/>
      <c r="E1" s="310"/>
      <c r="F1" s="311" t="s">
        <v>19</v>
      </c>
      <c r="G1" s="311"/>
      <c r="H1" s="311"/>
      <c r="I1" s="311"/>
      <c r="J1" s="311"/>
      <c r="K1" s="311"/>
      <c r="L1" s="311"/>
      <c r="M1" s="311"/>
      <c r="N1" s="309" t="s">
        <v>38</v>
      </c>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305" t="s">
        <v>69</v>
      </c>
      <c r="AY1" s="306"/>
      <c r="AZ1" s="306"/>
      <c r="BA1" s="306"/>
      <c r="BB1" s="306"/>
      <c r="BC1" s="306"/>
    </row>
    <row r="2" spans="2:57" ht="12.75" customHeight="1" x14ac:dyDescent="0.25">
      <c r="B2" s="310"/>
      <c r="C2" s="310"/>
      <c r="D2" s="310"/>
      <c r="E2" s="310"/>
      <c r="F2" s="311"/>
      <c r="G2" s="311"/>
      <c r="H2" s="311"/>
      <c r="I2" s="311"/>
      <c r="J2" s="311"/>
      <c r="K2" s="311"/>
      <c r="L2" s="311"/>
      <c r="M2" s="311"/>
      <c r="N2" s="309" t="s">
        <v>70</v>
      </c>
      <c r="O2" s="309"/>
      <c r="P2" s="309"/>
      <c r="Q2" s="309"/>
      <c r="R2" s="309"/>
      <c r="S2" s="309"/>
      <c r="T2" s="309"/>
      <c r="U2" s="309"/>
      <c r="V2" s="309"/>
      <c r="W2" s="312" t="s">
        <v>71</v>
      </c>
      <c r="X2" s="312"/>
      <c r="Y2" s="312"/>
      <c r="Z2" s="312"/>
      <c r="AA2" s="312"/>
      <c r="AB2" s="312"/>
      <c r="AC2" s="312"/>
      <c r="AD2" s="312"/>
      <c r="AE2" s="312"/>
      <c r="AF2" s="313" t="s">
        <v>72</v>
      </c>
      <c r="AG2" s="313"/>
      <c r="AH2" s="313"/>
      <c r="AI2" s="313"/>
      <c r="AJ2" s="313"/>
      <c r="AK2" s="313"/>
      <c r="AL2" s="313"/>
      <c r="AM2" s="313"/>
      <c r="AN2" s="313"/>
      <c r="AO2" s="314" t="s">
        <v>73</v>
      </c>
      <c r="AP2" s="314"/>
      <c r="AQ2" s="314"/>
      <c r="AR2" s="314"/>
      <c r="AS2" s="314"/>
      <c r="AT2" s="314"/>
      <c r="AU2" s="314"/>
      <c r="AV2" s="314"/>
      <c r="AW2" s="314"/>
      <c r="AX2" s="307"/>
      <c r="AY2" s="308"/>
      <c r="AZ2" s="308"/>
      <c r="BA2" s="308"/>
      <c r="BB2" s="308"/>
      <c r="BC2" s="308"/>
    </row>
    <row r="3" spans="2:57" ht="12.75" customHeight="1" x14ac:dyDescent="0.25">
      <c r="B3" s="147" t="s">
        <v>9</v>
      </c>
      <c r="C3" s="147" t="s">
        <v>11</v>
      </c>
      <c r="D3" s="147" t="s">
        <v>15</v>
      </c>
      <c r="E3" s="147" t="s">
        <v>17</v>
      </c>
      <c r="F3" s="148" t="s">
        <v>74</v>
      </c>
      <c r="G3" s="148" t="s">
        <v>22</v>
      </c>
      <c r="H3" s="148" t="s">
        <v>24</v>
      </c>
      <c r="I3" s="148" t="s">
        <v>26</v>
      </c>
      <c r="J3" s="148" t="s">
        <v>30</v>
      </c>
      <c r="K3" s="148" t="s">
        <v>32</v>
      </c>
      <c r="L3" s="148" t="s">
        <v>75</v>
      </c>
      <c r="M3" s="148" t="s">
        <v>76</v>
      </c>
      <c r="N3" s="149" t="s">
        <v>77</v>
      </c>
      <c r="O3" s="149" t="s">
        <v>78</v>
      </c>
      <c r="P3" s="149" t="s">
        <v>79</v>
      </c>
      <c r="Q3" s="149" t="s">
        <v>80</v>
      </c>
      <c r="R3" s="149" t="s">
        <v>81</v>
      </c>
      <c r="S3" s="149" t="s">
        <v>82</v>
      </c>
      <c r="T3" s="149" t="s">
        <v>83</v>
      </c>
      <c r="U3" s="149" t="s">
        <v>84</v>
      </c>
      <c r="V3" s="149" t="s">
        <v>52</v>
      </c>
      <c r="W3" s="150" t="s">
        <v>85</v>
      </c>
      <c r="X3" s="150" t="s">
        <v>86</v>
      </c>
      <c r="Y3" s="150" t="s">
        <v>87</v>
      </c>
      <c r="Z3" s="150" t="s">
        <v>88</v>
      </c>
      <c r="AA3" s="150" t="s">
        <v>89</v>
      </c>
      <c r="AB3" s="150" t="s">
        <v>90</v>
      </c>
      <c r="AC3" s="150" t="s">
        <v>91</v>
      </c>
      <c r="AD3" s="150" t="s">
        <v>92</v>
      </c>
      <c r="AE3" s="150" t="s">
        <v>52</v>
      </c>
      <c r="AF3" s="151" t="s">
        <v>93</v>
      </c>
      <c r="AG3" s="151" t="s">
        <v>94</v>
      </c>
      <c r="AH3" s="151" t="s">
        <v>95</v>
      </c>
      <c r="AI3" s="151" t="s">
        <v>96</v>
      </c>
      <c r="AJ3" s="151" t="s">
        <v>97</v>
      </c>
      <c r="AK3" s="151" t="s">
        <v>98</v>
      </c>
      <c r="AL3" s="151" t="s">
        <v>99</v>
      </c>
      <c r="AM3" s="151" t="s">
        <v>100</v>
      </c>
      <c r="AN3" s="151" t="s">
        <v>52</v>
      </c>
      <c r="AO3" s="147" t="s">
        <v>101</v>
      </c>
      <c r="AP3" s="147" t="s">
        <v>102</v>
      </c>
      <c r="AQ3" s="147" t="s">
        <v>103</v>
      </c>
      <c r="AR3" s="147" t="s">
        <v>104</v>
      </c>
      <c r="AS3" s="147" t="s">
        <v>105</v>
      </c>
      <c r="AT3" s="147" t="s">
        <v>106</v>
      </c>
      <c r="AU3" s="147" t="s">
        <v>107</v>
      </c>
      <c r="AV3" s="147" t="s">
        <v>100</v>
      </c>
      <c r="AW3" s="147" t="s">
        <v>52</v>
      </c>
      <c r="AX3" s="206" t="s">
        <v>56</v>
      </c>
      <c r="AY3" s="207" t="s">
        <v>58</v>
      </c>
      <c r="AZ3" s="207" t="s">
        <v>60</v>
      </c>
      <c r="BA3" s="207" t="s">
        <v>62</v>
      </c>
      <c r="BB3" s="207" t="s">
        <v>64</v>
      </c>
      <c r="BC3" s="207" t="s">
        <v>108</v>
      </c>
    </row>
    <row r="4" spans="2:57" ht="45.75" customHeight="1" x14ac:dyDescent="0.2">
      <c r="B4" s="186" t="s">
        <v>109</v>
      </c>
      <c r="C4" s="303" t="s">
        <v>110</v>
      </c>
      <c r="D4" s="374" t="s">
        <v>111</v>
      </c>
      <c r="E4" s="193" t="s">
        <v>112</v>
      </c>
      <c r="F4" s="193" t="s">
        <v>113</v>
      </c>
      <c r="G4" s="194" t="s">
        <v>114</v>
      </c>
      <c r="H4" s="194" t="s">
        <v>115</v>
      </c>
      <c r="I4" s="153">
        <v>1</v>
      </c>
      <c r="J4" s="194" t="s">
        <v>116</v>
      </c>
      <c r="K4" s="187">
        <v>1</v>
      </c>
      <c r="L4" s="198">
        <v>45300</v>
      </c>
      <c r="M4" s="235">
        <v>45473</v>
      </c>
      <c r="N4" s="154"/>
      <c r="O4" s="154"/>
      <c r="P4" s="196"/>
      <c r="Q4" s="154"/>
      <c r="R4" s="154"/>
      <c r="S4" s="154"/>
      <c r="T4" s="197" t="s">
        <v>117</v>
      </c>
      <c r="U4" s="200" t="s">
        <v>118</v>
      </c>
      <c r="V4" s="256" t="s">
        <v>119</v>
      </c>
      <c r="W4" s="192">
        <v>45838</v>
      </c>
      <c r="X4" s="201"/>
      <c r="Y4" s="196"/>
      <c r="Z4" s="188" t="str">
        <f t="shared" ref="Z4:Z29" si="0">(IF(Y4="","",IF(OR($I4=0,$I4="",W4=""),"",Y4/$I4)))</f>
        <v/>
      </c>
      <c r="AA4" s="189" t="str">
        <f t="shared" ref="AA4:AA29" si="1">(IF(OR($K4="",Z4=""),"",IF(OR($K4=0,Z4=0),0,IF((Z4*100%)/$K4&gt;100%,100%,(Z4*100%)/$K4))))</f>
        <v/>
      </c>
      <c r="AB4" s="190" t="str">
        <f t="shared" ref="AB4:AB29" si="2">IF(Y4="","",IF(AA4&lt;100%, IF(AA4&lt;100%, "ALERTA","EN TERMINO"), IF(AA4=100%, "OK", "EN TERMINO")))</f>
        <v/>
      </c>
      <c r="AC4" s="197" t="s">
        <v>117</v>
      </c>
      <c r="AD4" s="200" t="s">
        <v>118</v>
      </c>
      <c r="AE4" s="256" t="s">
        <v>119</v>
      </c>
      <c r="AF4" s="192"/>
      <c r="AG4" s="154"/>
      <c r="AH4" s="154"/>
      <c r="AI4" s="154"/>
      <c r="AJ4" s="154"/>
      <c r="AK4" s="154"/>
      <c r="AL4" s="197"/>
      <c r="AM4" s="186"/>
      <c r="AN4" s="258"/>
      <c r="AO4" s="154"/>
      <c r="AP4" s="154"/>
      <c r="AQ4" s="196"/>
      <c r="AR4" s="154"/>
      <c r="AS4" s="154"/>
      <c r="AT4" s="154"/>
      <c r="AU4" s="197"/>
      <c r="AV4" s="200"/>
      <c r="AW4" s="264"/>
      <c r="AX4" s="196" t="str">
        <f>IF(AW4="CUMPLIDA", "SI", "NO")</f>
        <v>NO</v>
      </c>
      <c r="AY4" s="175" t="s">
        <v>120</v>
      </c>
      <c r="AZ4" s="208" t="str">
        <f>IF(V4="CUMPLIDA",IF(AND(AX4="SI",AY4="NO"),"EFECTIVA",IF(AND(AX4="NO",AY4="NO"),"INEFECTIVA",IF(AND(AX4="NO",AY4="SI"),"INEFECTIVA",IF(AND(AX4="SI",AY4="SI"),"INEFECTIVA")))),"NO APLICA")</f>
        <v>NO APLICA</v>
      </c>
      <c r="BA4" s="214" t="str">
        <f>IF(AZ4="EFECTIVA","NO",IF(AZ4="INEFECTIVA","SI","NO APLICA"))</f>
        <v>NO APLICA</v>
      </c>
      <c r="BB4" s="154"/>
      <c r="BC4" s="153"/>
      <c r="BD4" s="269" t="s">
        <v>121</v>
      </c>
      <c r="BE4" s="269" t="s">
        <v>120</v>
      </c>
    </row>
    <row r="5" spans="2:57" ht="45.75" customHeight="1" x14ac:dyDescent="0.2">
      <c r="B5" s="186" t="s">
        <v>109</v>
      </c>
      <c r="C5" s="303"/>
      <c r="D5" s="374" t="s">
        <v>122</v>
      </c>
      <c r="E5" s="193" t="s">
        <v>123</v>
      </c>
      <c r="F5" s="193" t="s">
        <v>124</v>
      </c>
      <c r="G5" s="194" t="s">
        <v>125</v>
      </c>
      <c r="H5" s="203" t="s">
        <v>126</v>
      </c>
      <c r="I5" s="204">
        <v>1</v>
      </c>
      <c r="J5" s="205" t="s">
        <v>127</v>
      </c>
      <c r="K5" s="187">
        <v>1</v>
      </c>
      <c r="L5" s="198">
        <v>45300</v>
      </c>
      <c r="M5" s="235">
        <v>45473</v>
      </c>
      <c r="N5" s="154"/>
      <c r="O5" s="154"/>
      <c r="P5" s="196"/>
      <c r="Q5" s="154"/>
      <c r="R5" s="154"/>
      <c r="S5" s="154"/>
      <c r="T5" s="197" t="s">
        <v>117</v>
      </c>
      <c r="U5" s="200" t="s">
        <v>118</v>
      </c>
      <c r="V5" s="256" t="s">
        <v>119</v>
      </c>
      <c r="W5" s="192">
        <v>45838</v>
      </c>
      <c r="X5" s="191"/>
      <c r="Y5" s="196"/>
      <c r="Z5" s="188" t="str">
        <f t="shared" si="0"/>
        <v/>
      </c>
      <c r="AA5" s="189" t="str">
        <f t="shared" si="1"/>
        <v/>
      </c>
      <c r="AB5" s="190" t="str">
        <f t="shared" si="2"/>
        <v/>
      </c>
      <c r="AC5" s="197" t="s">
        <v>117</v>
      </c>
      <c r="AD5" s="200" t="s">
        <v>118</v>
      </c>
      <c r="AE5" s="256" t="s">
        <v>119</v>
      </c>
      <c r="AF5" s="192"/>
      <c r="AG5" s="154"/>
      <c r="AH5" s="154"/>
      <c r="AI5" s="154"/>
      <c r="AJ5" s="154"/>
      <c r="AK5" s="154"/>
      <c r="AL5" s="197"/>
      <c r="AM5" s="186"/>
      <c r="AN5" s="258"/>
      <c r="AO5" s="154"/>
      <c r="AP5" s="154"/>
      <c r="AQ5" s="196"/>
      <c r="AR5" s="154"/>
      <c r="AS5" s="154"/>
      <c r="AT5" s="154"/>
      <c r="AU5" s="197"/>
      <c r="AV5" s="200"/>
      <c r="AW5" s="264"/>
      <c r="AX5" s="196" t="str">
        <f t="shared" ref="AX5:AX40" si="3">IF(AW5="CUMPLIDA", "SI", "NO")</f>
        <v>NO</v>
      </c>
      <c r="AY5" s="175" t="s">
        <v>120</v>
      </c>
      <c r="AZ5" s="208" t="str">
        <f t="shared" ref="AZ5:AZ40" si="4">IF(V5="CUMPLIDA",IF(AND(AX5="SI",AY5="NO"),"EFECTIVA",IF(AND(AX5="NO",AY5="NO"),"INEFECTIVA",IF(AND(AX5="NO",AY5="SI"),"INEFECTIVA",IF(AND(AX5="SI",AY5="SI"),"INEFECTIVA")))),"NO APLICA")</f>
        <v>NO APLICA</v>
      </c>
      <c r="BA5" s="214" t="str">
        <f t="shared" ref="BA5:BA40" si="5">IF(AZ5="EFECTIVA","NO",IF(AZ5="INEFECTIVA","SI","NO APLICA"))</f>
        <v>NO APLICA</v>
      </c>
      <c r="BB5" s="154"/>
      <c r="BC5" s="153"/>
    </row>
    <row r="6" spans="2:57" ht="51" customHeight="1" x14ac:dyDescent="0.2">
      <c r="B6" s="186" t="s">
        <v>109</v>
      </c>
      <c r="C6" s="303"/>
      <c r="D6" s="374" t="s">
        <v>128</v>
      </c>
      <c r="E6" s="193" t="s">
        <v>129</v>
      </c>
      <c r="F6" s="193" t="s">
        <v>130</v>
      </c>
      <c r="G6" s="194" t="s">
        <v>131</v>
      </c>
      <c r="H6" s="194" t="s">
        <v>132</v>
      </c>
      <c r="I6" s="153">
        <v>1</v>
      </c>
      <c r="J6" s="194" t="s">
        <v>133</v>
      </c>
      <c r="K6" s="187">
        <v>1</v>
      </c>
      <c r="L6" s="198">
        <v>45300</v>
      </c>
      <c r="M6" s="235">
        <v>45473</v>
      </c>
      <c r="N6" s="154"/>
      <c r="O6" s="154"/>
      <c r="P6" s="196"/>
      <c r="Q6" s="154"/>
      <c r="R6" s="154"/>
      <c r="S6" s="154"/>
      <c r="T6" s="197" t="s">
        <v>117</v>
      </c>
      <c r="U6" s="200" t="s">
        <v>118</v>
      </c>
      <c r="V6" s="256" t="s">
        <v>158</v>
      </c>
      <c r="W6" s="192">
        <v>45838</v>
      </c>
      <c r="X6" s="154"/>
      <c r="Y6" s="196"/>
      <c r="Z6" s="188" t="str">
        <f t="shared" si="0"/>
        <v/>
      </c>
      <c r="AA6" s="189" t="str">
        <f t="shared" si="1"/>
        <v/>
      </c>
      <c r="AB6" s="190" t="str">
        <f t="shared" si="2"/>
        <v/>
      </c>
      <c r="AC6" s="197" t="s">
        <v>117</v>
      </c>
      <c r="AD6" s="200" t="s">
        <v>118</v>
      </c>
      <c r="AE6" s="256" t="s">
        <v>158</v>
      </c>
      <c r="AF6" s="192"/>
      <c r="AG6" s="154"/>
      <c r="AH6" s="154"/>
      <c r="AI6" s="154"/>
      <c r="AJ6" s="154"/>
      <c r="AK6" s="154"/>
      <c r="AL6" s="197"/>
      <c r="AM6" s="186"/>
      <c r="AN6" s="258"/>
      <c r="AO6" s="154"/>
      <c r="AP6" s="154"/>
      <c r="AQ6" s="196"/>
      <c r="AR6" s="154"/>
      <c r="AS6" s="154"/>
      <c r="AT6" s="154"/>
      <c r="AU6" s="197"/>
      <c r="AV6" s="200"/>
      <c r="AW6" s="264"/>
      <c r="AX6" s="196" t="str">
        <f>IF(V6="CUMPLIDA", "SI", "NO")</f>
        <v>SI</v>
      </c>
      <c r="AY6" s="175" t="s">
        <v>120</v>
      </c>
      <c r="AZ6" s="208" t="str">
        <f t="shared" ref="AZ6:AZ7" si="6">IF(V6="CUMPLIDA",IF(AND(AX6="SI",AY6="NO"),"EFECTIVA",IF(AND(AX6="NO",AY6="NO"),"INEFECTIVA",IF(AND(AX6="NO",AY6="SI"),"INEFECTIVA",IF(AND(AX6="SI",AY6="SI"),"INEFECTIVA")))),"NO APLICA")</f>
        <v>EFECTIVA</v>
      </c>
      <c r="BA6" s="214" t="str">
        <f t="shared" si="5"/>
        <v>NO</v>
      </c>
      <c r="BB6" s="197" t="s">
        <v>455</v>
      </c>
      <c r="BC6" s="217" t="s">
        <v>457</v>
      </c>
    </row>
    <row r="7" spans="2:57" ht="45.75" customHeight="1" x14ac:dyDescent="0.2">
      <c r="B7" s="186" t="s">
        <v>109</v>
      </c>
      <c r="C7" s="303"/>
      <c r="D7" s="374" t="s">
        <v>128</v>
      </c>
      <c r="E7" s="193" t="s">
        <v>129</v>
      </c>
      <c r="F7" s="193" t="s">
        <v>130</v>
      </c>
      <c r="G7" s="194" t="s">
        <v>134</v>
      </c>
      <c r="H7" s="194" t="s">
        <v>135</v>
      </c>
      <c r="I7" s="153">
        <v>1</v>
      </c>
      <c r="J7" s="194" t="s">
        <v>133</v>
      </c>
      <c r="K7" s="187">
        <v>1</v>
      </c>
      <c r="L7" s="198">
        <v>45300</v>
      </c>
      <c r="M7" s="235">
        <v>45473</v>
      </c>
      <c r="N7" s="154"/>
      <c r="O7" s="154"/>
      <c r="P7" s="196"/>
      <c r="Q7" s="154"/>
      <c r="R7" s="154"/>
      <c r="S7" s="154"/>
      <c r="T7" s="197" t="s">
        <v>117</v>
      </c>
      <c r="U7" s="200" t="s">
        <v>118</v>
      </c>
      <c r="V7" s="256" t="s">
        <v>158</v>
      </c>
      <c r="W7" s="192">
        <v>45838</v>
      </c>
      <c r="X7" s="154"/>
      <c r="Y7" s="196"/>
      <c r="Z7" s="188" t="str">
        <f t="shared" si="0"/>
        <v/>
      </c>
      <c r="AA7" s="189" t="str">
        <f t="shared" si="1"/>
        <v/>
      </c>
      <c r="AB7" s="190" t="str">
        <f t="shared" si="2"/>
        <v/>
      </c>
      <c r="AC7" s="197" t="s">
        <v>117</v>
      </c>
      <c r="AD7" s="200" t="s">
        <v>118</v>
      </c>
      <c r="AE7" s="256" t="s">
        <v>158</v>
      </c>
      <c r="AF7" s="192"/>
      <c r="AG7" s="154"/>
      <c r="AH7" s="154"/>
      <c r="AI7" s="154"/>
      <c r="AJ7" s="154"/>
      <c r="AK7" s="154"/>
      <c r="AL7" s="197"/>
      <c r="AM7" s="186"/>
      <c r="AN7" s="258"/>
      <c r="AO7" s="154"/>
      <c r="AP7" s="154"/>
      <c r="AQ7" s="196"/>
      <c r="AR7" s="154"/>
      <c r="AS7" s="154"/>
      <c r="AT7" s="154"/>
      <c r="AU7" s="197"/>
      <c r="AV7" s="200"/>
      <c r="AW7" s="264"/>
      <c r="AX7" s="196" t="str">
        <f>IF(V7="CUMPLIDA", "SI", "NO")</f>
        <v>SI</v>
      </c>
      <c r="AY7" s="175" t="s">
        <v>120</v>
      </c>
      <c r="AZ7" s="208" t="str">
        <f t="shared" si="6"/>
        <v>EFECTIVA</v>
      </c>
      <c r="BA7" s="214" t="str">
        <f t="shared" si="5"/>
        <v>NO</v>
      </c>
      <c r="BB7" s="197" t="s">
        <v>455</v>
      </c>
      <c r="BC7" s="217" t="s">
        <v>457</v>
      </c>
    </row>
    <row r="8" spans="2:57" ht="35.1" customHeight="1" x14ac:dyDescent="0.2">
      <c r="B8" s="186" t="s">
        <v>109</v>
      </c>
      <c r="C8" s="303"/>
      <c r="D8" s="374" t="s">
        <v>136</v>
      </c>
      <c r="E8" s="193" t="s">
        <v>137</v>
      </c>
      <c r="F8" s="193" t="s">
        <v>138</v>
      </c>
      <c r="G8" s="194" t="s">
        <v>139</v>
      </c>
      <c r="H8" s="194" t="s">
        <v>140</v>
      </c>
      <c r="I8" s="153">
        <v>5</v>
      </c>
      <c r="J8" s="205" t="s">
        <v>127</v>
      </c>
      <c r="K8" s="187">
        <v>1</v>
      </c>
      <c r="L8" s="198">
        <v>45300</v>
      </c>
      <c r="M8" s="235">
        <v>45473</v>
      </c>
      <c r="N8" s="154"/>
      <c r="O8" s="154"/>
      <c r="P8" s="196"/>
      <c r="Q8" s="154"/>
      <c r="R8" s="154"/>
      <c r="S8" s="154"/>
      <c r="T8" s="197" t="s">
        <v>117</v>
      </c>
      <c r="U8" s="200" t="s">
        <v>118</v>
      </c>
      <c r="V8" s="256" t="s">
        <v>119</v>
      </c>
      <c r="W8" s="192">
        <v>45838</v>
      </c>
      <c r="X8" s="191"/>
      <c r="Y8" s="196"/>
      <c r="Z8" s="188" t="str">
        <f t="shared" si="0"/>
        <v/>
      </c>
      <c r="AA8" s="189" t="str">
        <f t="shared" si="1"/>
        <v/>
      </c>
      <c r="AB8" s="190" t="str">
        <f t="shared" si="2"/>
        <v/>
      </c>
      <c r="AC8" s="197" t="s">
        <v>117</v>
      </c>
      <c r="AD8" s="200" t="s">
        <v>118</v>
      </c>
      <c r="AE8" s="256" t="s">
        <v>119</v>
      </c>
      <c r="AF8" s="192"/>
      <c r="AG8" s="154"/>
      <c r="AH8" s="154"/>
      <c r="AI8" s="154"/>
      <c r="AJ8" s="154"/>
      <c r="AK8" s="154"/>
      <c r="AL8" s="197"/>
      <c r="AM8" s="186"/>
      <c r="AN8" s="258"/>
      <c r="AO8" s="154"/>
      <c r="AP8" s="154"/>
      <c r="AQ8" s="196"/>
      <c r="AR8" s="154"/>
      <c r="AS8" s="154"/>
      <c r="AT8" s="154"/>
      <c r="AU8" s="197"/>
      <c r="AV8" s="200"/>
      <c r="AW8" s="264"/>
      <c r="AX8" s="196" t="str">
        <f t="shared" si="3"/>
        <v>NO</v>
      </c>
      <c r="AY8" s="175" t="s">
        <v>120</v>
      </c>
      <c r="AZ8" s="208" t="str">
        <f t="shared" si="4"/>
        <v>NO APLICA</v>
      </c>
      <c r="BA8" s="214" t="str">
        <f t="shared" si="5"/>
        <v>NO APLICA</v>
      </c>
      <c r="BB8" s="154"/>
      <c r="BC8" s="153"/>
    </row>
    <row r="9" spans="2:57" ht="50.25" customHeight="1" x14ac:dyDescent="0.2">
      <c r="B9" s="186" t="s">
        <v>109</v>
      </c>
      <c r="C9" s="303"/>
      <c r="D9" s="374" t="s">
        <v>141</v>
      </c>
      <c r="E9" s="193" t="s">
        <v>142</v>
      </c>
      <c r="F9" s="193" t="s">
        <v>143</v>
      </c>
      <c r="G9" s="194" t="s">
        <v>144</v>
      </c>
      <c r="H9" s="194" t="s">
        <v>145</v>
      </c>
      <c r="I9" s="153">
        <v>1</v>
      </c>
      <c r="J9" s="194" t="s">
        <v>133</v>
      </c>
      <c r="K9" s="187">
        <v>1</v>
      </c>
      <c r="L9" s="198">
        <v>45300</v>
      </c>
      <c r="M9" s="235">
        <v>45473</v>
      </c>
      <c r="N9" s="154"/>
      <c r="O9" s="154"/>
      <c r="P9" s="196"/>
      <c r="Q9" s="154"/>
      <c r="R9" s="154"/>
      <c r="S9" s="154"/>
      <c r="T9" s="197" t="s">
        <v>117</v>
      </c>
      <c r="U9" s="200" t="s">
        <v>118</v>
      </c>
      <c r="V9" s="256" t="s">
        <v>158</v>
      </c>
      <c r="W9" s="192">
        <v>45838</v>
      </c>
      <c r="X9" s="154"/>
      <c r="Y9" s="196"/>
      <c r="Z9" s="188" t="str">
        <f t="shared" ref="Z9" si="7">(IF(Y9="","",IF(OR($I9=0,$I9="",W9=""),"",Y9/$I9)))</f>
        <v/>
      </c>
      <c r="AA9" s="189" t="str">
        <f t="shared" ref="AA9" si="8">(IF(OR($K9="",Z9=""),"",IF(OR($K9=0,Z9=0),0,IF((Z9*100%)/$K9&gt;100%,100%,(Z9*100%)/$K9))))</f>
        <v/>
      </c>
      <c r="AB9" s="190" t="str">
        <f t="shared" ref="AB9" si="9">IF(Y9="","",IF(AA9&lt;100%, IF(AA9&lt;100%, "ALERTA","EN TERMINO"), IF(AA9=100%, "OK", "EN TERMINO")))</f>
        <v/>
      </c>
      <c r="AC9" s="197" t="s">
        <v>117</v>
      </c>
      <c r="AD9" s="200" t="s">
        <v>118</v>
      </c>
      <c r="AE9" s="256" t="s">
        <v>158</v>
      </c>
      <c r="AF9" s="192"/>
      <c r="AG9" s="154"/>
      <c r="AH9" s="154"/>
      <c r="AI9" s="154"/>
      <c r="AJ9" s="154"/>
      <c r="AK9" s="154"/>
      <c r="AL9" s="197"/>
      <c r="AM9" s="186"/>
      <c r="AN9" s="258"/>
      <c r="AO9" s="154"/>
      <c r="AP9" s="154"/>
      <c r="AQ9" s="196"/>
      <c r="AR9" s="154"/>
      <c r="AS9" s="154"/>
      <c r="AT9" s="154"/>
      <c r="AU9" s="197"/>
      <c r="AV9" s="200"/>
      <c r="AW9" s="264"/>
      <c r="AX9" s="196" t="str">
        <f>IF(V9="CUMPLIDA", "SI", "NO")</f>
        <v>SI</v>
      </c>
      <c r="AY9" s="175" t="s">
        <v>120</v>
      </c>
      <c r="AZ9" s="208" t="str">
        <f t="shared" si="4"/>
        <v>EFECTIVA</v>
      </c>
      <c r="BA9" s="214" t="str">
        <f t="shared" si="5"/>
        <v>NO</v>
      </c>
      <c r="BB9" s="197" t="s">
        <v>456</v>
      </c>
      <c r="BC9" s="217" t="s">
        <v>457</v>
      </c>
    </row>
    <row r="10" spans="2:57" ht="45.75" customHeight="1" x14ac:dyDescent="0.2">
      <c r="B10" s="186" t="s">
        <v>109</v>
      </c>
      <c r="C10" s="303"/>
      <c r="D10" s="374" t="s">
        <v>146</v>
      </c>
      <c r="E10" s="193" t="s">
        <v>147</v>
      </c>
      <c r="F10" s="193" t="s">
        <v>148</v>
      </c>
      <c r="G10" s="194" t="s">
        <v>149</v>
      </c>
      <c r="H10" s="194" t="s">
        <v>150</v>
      </c>
      <c r="I10" s="153">
        <v>1</v>
      </c>
      <c r="J10" s="194" t="s">
        <v>116</v>
      </c>
      <c r="K10" s="187">
        <v>1</v>
      </c>
      <c r="L10" s="198">
        <v>45300</v>
      </c>
      <c r="M10" s="235">
        <v>45473</v>
      </c>
      <c r="N10" s="154"/>
      <c r="O10" s="154"/>
      <c r="P10" s="196"/>
      <c r="Q10" s="154"/>
      <c r="R10" s="154"/>
      <c r="S10" s="154"/>
      <c r="T10" s="197" t="s">
        <v>117</v>
      </c>
      <c r="U10" s="200" t="s">
        <v>118</v>
      </c>
      <c r="V10" s="256" t="s">
        <v>119</v>
      </c>
      <c r="W10" s="192">
        <v>45838</v>
      </c>
      <c r="X10" s="201"/>
      <c r="Y10" s="196"/>
      <c r="Z10" s="188" t="str">
        <f t="shared" si="0"/>
        <v/>
      </c>
      <c r="AA10" s="189" t="str">
        <f t="shared" si="1"/>
        <v/>
      </c>
      <c r="AB10" s="190" t="str">
        <f t="shared" si="2"/>
        <v/>
      </c>
      <c r="AC10" s="197" t="s">
        <v>117</v>
      </c>
      <c r="AD10" s="200" t="s">
        <v>118</v>
      </c>
      <c r="AE10" s="256" t="s">
        <v>119</v>
      </c>
      <c r="AF10" s="192"/>
      <c r="AG10" s="154"/>
      <c r="AH10" s="154"/>
      <c r="AI10" s="154"/>
      <c r="AJ10" s="154"/>
      <c r="AK10" s="154"/>
      <c r="AL10" s="197"/>
      <c r="AM10" s="186"/>
      <c r="AN10" s="258"/>
      <c r="AO10" s="154"/>
      <c r="AP10" s="154"/>
      <c r="AQ10" s="196"/>
      <c r="AR10" s="154"/>
      <c r="AS10" s="154"/>
      <c r="AT10" s="154"/>
      <c r="AU10" s="197"/>
      <c r="AV10" s="200"/>
      <c r="AW10" s="264"/>
      <c r="AX10" s="196" t="str">
        <f t="shared" si="3"/>
        <v>NO</v>
      </c>
      <c r="AY10" s="175" t="s">
        <v>120</v>
      </c>
      <c r="AZ10" s="208" t="str">
        <f t="shared" si="4"/>
        <v>NO APLICA</v>
      </c>
      <c r="BA10" s="214" t="str">
        <f t="shared" si="5"/>
        <v>NO APLICA</v>
      </c>
      <c r="BB10" s="154"/>
      <c r="BC10" s="153"/>
    </row>
    <row r="11" spans="2:57" ht="35.1" customHeight="1" x14ac:dyDescent="0.2">
      <c r="B11" s="186" t="s">
        <v>109</v>
      </c>
      <c r="C11" s="303"/>
      <c r="D11" s="374" t="s">
        <v>151</v>
      </c>
      <c r="E11" s="193" t="s">
        <v>152</v>
      </c>
      <c r="F11" s="193" t="s">
        <v>153</v>
      </c>
      <c r="G11" s="194" t="s">
        <v>154</v>
      </c>
      <c r="H11" s="194" t="s">
        <v>155</v>
      </c>
      <c r="I11" s="153">
        <v>1</v>
      </c>
      <c r="J11" s="194" t="s">
        <v>156</v>
      </c>
      <c r="K11" s="187">
        <v>1</v>
      </c>
      <c r="L11" s="198">
        <v>45293</v>
      </c>
      <c r="M11" s="235">
        <v>45350</v>
      </c>
      <c r="N11" s="154"/>
      <c r="O11" s="154"/>
      <c r="P11" s="196"/>
      <c r="Q11" s="154"/>
      <c r="R11" s="154"/>
      <c r="S11" s="154"/>
      <c r="T11" s="197" t="s">
        <v>157</v>
      </c>
      <c r="U11" s="200" t="s">
        <v>118</v>
      </c>
      <c r="V11" s="256" t="s">
        <v>158</v>
      </c>
      <c r="W11" s="192">
        <v>45838</v>
      </c>
      <c r="X11" s="154"/>
      <c r="Y11" s="196"/>
      <c r="Z11" s="188"/>
      <c r="AA11" s="189"/>
      <c r="AB11" s="190"/>
      <c r="AC11" s="197" t="s">
        <v>157</v>
      </c>
      <c r="AD11" s="200" t="s">
        <v>118</v>
      </c>
      <c r="AE11" s="256" t="s">
        <v>158</v>
      </c>
      <c r="AF11" s="192"/>
      <c r="AG11" s="154"/>
      <c r="AH11" s="154"/>
      <c r="AI11" s="154"/>
      <c r="AJ11" s="154"/>
      <c r="AK11" s="154"/>
      <c r="AL11" s="197"/>
      <c r="AM11" s="186"/>
      <c r="AN11" s="258"/>
      <c r="AO11" s="154"/>
      <c r="AP11" s="154"/>
      <c r="AQ11" s="196"/>
      <c r="AR11" s="154"/>
      <c r="AS11" s="154"/>
      <c r="AT11" s="154"/>
      <c r="AU11" s="197"/>
      <c r="AV11" s="200"/>
      <c r="AW11" s="264"/>
      <c r="AX11" s="196" t="str">
        <f>IF(V11="CUMPLIDA", "SI", "NO")</f>
        <v>SI</v>
      </c>
      <c r="AY11" s="175" t="s">
        <v>120</v>
      </c>
      <c r="AZ11" s="208" t="str">
        <f t="shared" si="4"/>
        <v>EFECTIVA</v>
      </c>
      <c r="BA11" s="214" t="str">
        <f>IF(AZ11="EFECTIVA","NO",IF(AZ11="INEFECTIVA","SI","NO APLICA"))</f>
        <v>NO</v>
      </c>
      <c r="BB11" s="197" t="s">
        <v>159</v>
      </c>
      <c r="BC11" s="217" t="s">
        <v>160</v>
      </c>
    </row>
    <row r="12" spans="2:57" ht="51" customHeight="1" x14ac:dyDescent="0.2">
      <c r="B12" s="186" t="s">
        <v>109</v>
      </c>
      <c r="C12" s="303"/>
      <c r="D12" s="374" t="s">
        <v>151</v>
      </c>
      <c r="E12" s="193" t="s">
        <v>152</v>
      </c>
      <c r="F12" s="193" t="s">
        <v>153</v>
      </c>
      <c r="G12" s="194" t="s">
        <v>161</v>
      </c>
      <c r="H12" s="194" t="s">
        <v>162</v>
      </c>
      <c r="I12" s="153">
        <v>1</v>
      </c>
      <c r="J12" s="194" t="s">
        <v>156</v>
      </c>
      <c r="K12" s="187">
        <v>1</v>
      </c>
      <c r="L12" s="198">
        <v>45293</v>
      </c>
      <c r="M12" s="235">
        <v>45636</v>
      </c>
      <c r="N12" s="192"/>
      <c r="O12" s="200"/>
      <c r="P12" s="196"/>
      <c r="Q12" s="188"/>
      <c r="R12" s="189"/>
      <c r="S12" s="190"/>
      <c r="T12" s="197" t="s">
        <v>163</v>
      </c>
      <c r="U12" s="200" t="s">
        <v>118</v>
      </c>
      <c r="V12" s="256" t="s">
        <v>119</v>
      </c>
      <c r="W12" s="192">
        <v>45838</v>
      </c>
      <c r="X12" s="200"/>
      <c r="Y12" s="196"/>
      <c r="Z12" s="188" t="str">
        <f t="shared" si="0"/>
        <v/>
      </c>
      <c r="AA12" s="189" t="str">
        <f t="shared" si="1"/>
        <v/>
      </c>
      <c r="AB12" s="190" t="str">
        <f t="shared" si="2"/>
        <v/>
      </c>
      <c r="AC12" s="197" t="s">
        <v>163</v>
      </c>
      <c r="AD12" s="200" t="s">
        <v>118</v>
      </c>
      <c r="AE12" s="256" t="s">
        <v>119</v>
      </c>
      <c r="AF12" s="192"/>
      <c r="AG12" s="199"/>
      <c r="AH12" s="196"/>
      <c r="AI12" s="188" t="str">
        <f t="shared" ref="AI12" si="10">(IF(AH12="","",IF(OR($I12=0,$I12="",AF12=""),"",AH12/$I12)))</f>
        <v/>
      </c>
      <c r="AJ12" s="189" t="str">
        <f t="shared" ref="AJ12" si="11">(IF(OR($K12="",AI12=""),"",IF(OR($K12=0,AI12=0),0,IF((AI12*100%)/$K12&gt;100%,100%,(AI12*100%)/$K12))))</f>
        <v/>
      </c>
      <c r="AK12" s="190" t="str">
        <f t="shared" ref="AK12" si="12">IF(AH12="","",IF(AJ12&lt;100%, IF(AJ12&lt;100%, "ALERTA","EN TERMINO"), IF(AJ12=100%, "OK", "EN TERMINO")))</f>
        <v/>
      </c>
      <c r="AL12" s="199"/>
      <c r="AM12" s="200"/>
      <c r="AN12" s="259" t="str">
        <f>IF(AJ12=100%,IF(AJ12&gt;=100%,"CUMPLIDA","ATENCIÓN"),IF(AJ12&lt;75%,"ATENCIÓN","EN EJECUCIÓN"))</f>
        <v>EN EJECUCIÓN</v>
      </c>
      <c r="AO12" s="192"/>
      <c r="AP12" s="200"/>
      <c r="AQ12" s="196"/>
      <c r="AR12" s="188" t="str">
        <f>(IF(AQ12="","",IF(OR($I12=0,$I12="",AP12=""),"",AQ12/$I12)))</f>
        <v/>
      </c>
      <c r="AS12" s="189" t="str">
        <f>(IF(OR($K12="",AR12=""),"",IF(OR($K12=0,AR12=0),0,IF((AR12*100%)/$K12&gt;100%,100%,(AR12*100%)/$K12))))</f>
        <v/>
      </c>
      <c r="AT12" s="190" t="str">
        <f t="shared" ref="AT12" si="13">IF(AQ12="","",IF(AS12&lt;100%, IF(AS12&lt;100%, "ALERTA","EN TERMINO"), IF(AS12=100%, "OK", "EN TERMINO")))</f>
        <v/>
      </c>
      <c r="AU12" s="199"/>
      <c r="AV12" s="200"/>
      <c r="AW12" s="264"/>
      <c r="AX12" s="196" t="str">
        <f t="shared" si="3"/>
        <v>NO</v>
      </c>
      <c r="AY12" s="175" t="s">
        <v>120</v>
      </c>
      <c r="AZ12" s="208" t="str">
        <f t="shared" si="4"/>
        <v>NO APLICA</v>
      </c>
      <c r="BA12" s="214" t="str">
        <f t="shared" si="5"/>
        <v>NO APLICA</v>
      </c>
      <c r="BB12" s="154"/>
      <c r="BC12" s="153"/>
    </row>
    <row r="13" spans="2:57" ht="35.1" customHeight="1" x14ac:dyDescent="0.2">
      <c r="B13" s="186" t="s">
        <v>109</v>
      </c>
      <c r="C13" s="303"/>
      <c r="D13" s="374" t="s">
        <v>164</v>
      </c>
      <c r="E13" s="193" t="s">
        <v>165</v>
      </c>
      <c r="F13" s="193" t="s">
        <v>166</v>
      </c>
      <c r="G13" s="194" t="s">
        <v>167</v>
      </c>
      <c r="H13" s="194" t="s">
        <v>168</v>
      </c>
      <c r="I13" s="153">
        <v>1</v>
      </c>
      <c r="J13" s="194" t="s">
        <v>169</v>
      </c>
      <c r="K13" s="187">
        <v>1</v>
      </c>
      <c r="L13" s="195">
        <v>45293</v>
      </c>
      <c r="M13" s="235">
        <v>45337</v>
      </c>
      <c r="N13" s="154"/>
      <c r="O13" s="154"/>
      <c r="P13" s="196"/>
      <c r="Q13" s="154"/>
      <c r="R13" s="154"/>
      <c r="S13" s="154"/>
      <c r="T13" s="197" t="s">
        <v>157</v>
      </c>
      <c r="U13" s="200" t="s">
        <v>118</v>
      </c>
      <c r="V13" s="256" t="s">
        <v>158</v>
      </c>
      <c r="W13" s="192">
        <v>45838</v>
      </c>
      <c r="X13" s="154"/>
      <c r="Y13" s="200"/>
      <c r="Z13" s="188"/>
      <c r="AA13" s="189"/>
      <c r="AB13" s="190"/>
      <c r="AC13" s="197" t="s">
        <v>157</v>
      </c>
      <c r="AD13" s="200" t="s">
        <v>118</v>
      </c>
      <c r="AE13" s="256" t="s">
        <v>158</v>
      </c>
      <c r="AF13" s="192"/>
      <c r="AG13" s="154"/>
      <c r="AH13" s="154"/>
      <c r="AI13" s="154"/>
      <c r="AJ13" s="154"/>
      <c r="AK13" s="154"/>
      <c r="AL13" s="197"/>
      <c r="AM13" s="186"/>
      <c r="AN13" s="258"/>
      <c r="AO13" s="154"/>
      <c r="AP13" s="154"/>
      <c r="AQ13" s="196"/>
      <c r="AR13" s="154"/>
      <c r="AS13" s="154"/>
      <c r="AT13" s="154"/>
      <c r="AU13" s="197"/>
      <c r="AV13" s="200"/>
      <c r="AW13" s="264"/>
      <c r="AX13" s="196" t="str">
        <f>IF(V13="CUMPLIDA", "SI", "NO")</f>
        <v>SI</v>
      </c>
      <c r="AY13" s="175" t="s">
        <v>120</v>
      </c>
      <c r="AZ13" s="208" t="str">
        <f t="shared" si="4"/>
        <v>EFECTIVA</v>
      </c>
      <c r="BA13" s="214" t="str">
        <f t="shared" si="5"/>
        <v>NO</v>
      </c>
      <c r="BB13" s="197" t="s">
        <v>159</v>
      </c>
      <c r="BC13" s="217" t="s">
        <v>160</v>
      </c>
    </row>
    <row r="14" spans="2:57" ht="35.1" customHeight="1" x14ac:dyDescent="0.2">
      <c r="B14" s="186" t="s">
        <v>109</v>
      </c>
      <c r="C14" s="303"/>
      <c r="D14" s="374" t="s">
        <v>170</v>
      </c>
      <c r="E14" s="193" t="s">
        <v>171</v>
      </c>
      <c r="F14" s="193" t="s">
        <v>172</v>
      </c>
      <c r="G14" s="194" t="s">
        <v>173</v>
      </c>
      <c r="H14" s="194" t="s">
        <v>174</v>
      </c>
      <c r="I14" s="153">
        <v>1</v>
      </c>
      <c r="J14" s="194" t="s">
        <v>169</v>
      </c>
      <c r="K14" s="187">
        <v>1</v>
      </c>
      <c r="L14" s="195">
        <v>45293</v>
      </c>
      <c r="M14" s="235">
        <v>45337</v>
      </c>
      <c r="N14" s="154"/>
      <c r="O14" s="154"/>
      <c r="P14" s="196"/>
      <c r="Q14" s="154"/>
      <c r="R14" s="154"/>
      <c r="S14" s="154"/>
      <c r="T14" s="197" t="s">
        <v>157</v>
      </c>
      <c r="U14" s="200" t="s">
        <v>118</v>
      </c>
      <c r="V14" s="256" t="s">
        <v>158</v>
      </c>
      <c r="W14" s="192">
        <v>45838</v>
      </c>
      <c r="X14" s="154"/>
      <c r="Y14" s="200"/>
      <c r="Z14" s="188"/>
      <c r="AA14" s="189"/>
      <c r="AB14" s="190"/>
      <c r="AC14" s="197" t="s">
        <v>157</v>
      </c>
      <c r="AD14" s="200" t="s">
        <v>118</v>
      </c>
      <c r="AE14" s="256" t="s">
        <v>158</v>
      </c>
      <c r="AF14" s="192"/>
      <c r="AG14" s="154"/>
      <c r="AH14" s="154"/>
      <c r="AI14" s="154"/>
      <c r="AJ14" s="154"/>
      <c r="AK14" s="154"/>
      <c r="AL14" s="197"/>
      <c r="AM14" s="186"/>
      <c r="AN14" s="258"/>
      <c r="AO14" s="154"/>
      <c r="AP14" s="154"/>
      <c r="AQ14" s="196"/>
      <c r="AR14" s="154"/>
      <c r="AS14" s="154"/>
      <c r="AT14" s="154"/>
      <c r="AU14" s="197"/>
      <c r="AV14" s="200"/>
      <c r="AW14" s="264"/>
      <c r="AX14" s="196" t="str">
        <f t="shared" ref="AX14:AX15" si="14">IF(V14="CUMPLIDA", "SI", "NO")</f>
        <v>SI</v>
      </c>
      <c r="AY14" s="175" t="s">
        <v>120</v>
      </c>
      <c r="AZ14" s="208" t="str">
        <f t="shared" si="4"/>
        <v>EFECTIVA</v>
      </c>
      <c r="BA14" s="214" t="str">
        <f t="shared" si="5"/>
        <v>NO</v>
      </c>
      <c r="BB14" s="197" t="s">
        <v>159</v>
      </c>
      <c r="BC14" s="217" t="s">
        <v>160</v>
      </c>
    </row>
    <row r="15" spans="2:57" ht="35.1" customHeight="1" x14ac:dyDescent="0.2">
      <c r="B15" s="186" t="s">
        <v>109</v>
      </c>
      <c r="C15" s="303"/>
      <c r="D15" s="374" t="s">
        <v>175</v>
      </c>
      <c r="E15" s="193" t="s">
        <v>176</v>
      </c>
      <c r="F15" s="193" t="s">
        <v>177</v>
      </c>
      <c r="G15" s="194" t="s">
        <v>178</v>
      </c>
      <c r="H15" s="194" t="s">
        <v>168</v>
      </c>
      <c r="I15" s="153">
        <v>1</v>
      </c>
      <c r="J15" s="194" t="s">
        <v>169</v>
      </c>
      <c r="K15" s="187">
        <v>1</v>
      </c>
      <c r="L15" s="195">
        <v>45293</v>
      </c>
      <c r="M15" s="235">
        <v>45337</v>
      </c>
      <c r="N15" s="154"/>
      <c r="O15" s="154"/>
      <c r="P15" s="196"/>
      <c r="Q15" s="154"/>
      <c r="R15" s="154"/>
      <c r="S15" s="154"/>
      <c r="T15" s="197" t="s">
        <v>157</v>
      </c>
      <c r="U15" s="200" t="s">
        <v>118</v>
      </c>
      <c r="V15" s="256" t="s">
        <v>158</v>
      </c>
      <c r="W15" s="192">
        <v>45838</v>
      </c>
      <c r="X15" s="154"/>
      <c r="Y15" s="196"/>
      <c r="Z15" s="188"/>
      <c r="AA15" s="189"/>
      <c r="AB15" s="190"/>
      <c r="AC15" s="197" t="s">
        <v>157</v>
      </c>
      <c r="AD15" s="200" t="s">
        <v>118</v>
      </c>
      <c r="AE15" s="256" t="s">
        <v>158</v>
      </c>
      <c r="AF15" s="192"/>
      <c r="AG15" s="154"/>
      <c r="AH15" s="154"/>
      <c r="AI15" s="154"/>
      <c r="AJ15" s="154"/>
      <c r="AK15" s="154"/>
      <c r="AL15" s="197"/>
      <c r="AM15" s="186"/>
      <c r="AN15" s="258"/>
      <c r="AO15" s="154"/>
      <c r="AP15" s="154"/>
      <c r="AQ15" s="196"/>
      <c r="AR15" s="154"/>
      <c r="AS15" s="154"/>
      <c r="AT15" s="154"/>
      <c r="AU15" s="197"/>
      <c r="AV15" s="200"/>
      <c r="AW15" s="264"/>
      <c r="AX15" s="196" t="str">
        <f t="shared" si="14"/>
        <v>SI</v>
      </c>
      <c r="AY15" s="175" t="s">
        <v>120</v>
      </c>
      <c r="AZ15" s="208" t="str">
        <f t="shared" si="4"/>
        <v>EFECTIVA</v>
      </c>
      <c r="BA15" s="214" t="str">
        <f t="shared" si="5"/>
        <v>NO</v>
      </c>
      <c r="BB15" s="197" t="s">
        <v>159</v>
      </c>
      <c r="BC15" s="217" t="s">
        <v>160</v>
      </c>
    </row>
    <row r="16" spans="2:57" ht="35.1" customHeight="1" x14ac:dyDescent="0.2">
      <c r="B16" s="186" t="s">
        <v>109</v>
      </c>
      <c r="C16" s="303"/>
      <c r="D16" s="374" t="s">
        <v>179</v>
      </c>
      <c r="E16" s="193" t="s">
        <v>180</v>
      </c>
      <c r="F16" s="193" t="s">
        <v>181</v>
      </c>
      <c r="G16" s="194" t="s">
        <v>182</v>
      </c>
      <c r="H16" s="194" t="s">
        <v>183</v>
      </c>
      <c r="I16" s="153">
        <v>1</v>
      </c>
      <c r="J16" s="194" t="s">
        <v>156</v>
      </c>
      <c r="K16" s="187">
        <v>1</v>
      </c>
      <c r="L16" s="198">
        <v>45280</v>
      </c>
      <c r="M16" s="235">
        <v>45291</v>
      </c>
      <c r="N16" s="154"/>
      <c r="O16" s="154"/>
      <c r="P16" s="196"/>
      <c r="Q16" s="154"/>
      <c r="R16" s="154"/>
      <c r="S16" s="154"/>
      <c r="T16" s="197" t="s">
        <v>157</v>
      </c>
      <c r="U16" s="200" t="s">
        <v>118</v>
      </c>
      <c r="V16" s="256" t="s">
        <v>158</v>
      </c>
      <c r="W16" s="192">
        <v>45838</v>
      </c>
      <c r="X16" s="154"/>
      <c r="Y16" s="196"/>
      <c r="Z16" s="188"/>
      <c r="AA16" s="189"/>
      <c r="AB16" s="190"/>
      <c r="AC16" s="197" t="s">
        <v>157</v>
      </c>
      <c r="AD16" s="200" t="s">
        <v>118</v>
      </c>
      <c r="AE16" s="256" t="s">
        <v>158</v>
      </c>
      <c r="AF16" s="192"/>
      <c r="AG16" s="154"/>
      <c r="AH16" s="154"/>
      <c r="AI16" s="154"/>
      <c r="AJ16" s="154"/>
      <c r="AK16" s="154"/>
      <c r="AL16" s="197"/>
      <c r="AM16" s="186"/>
      <c r="AN16" s="258"/>
      <c r="AO16" s="154"/>
      <c r="AP16" s="154"/>
      <c r="AQ16" s="196"/>
      <c r="AR16" s="154"/>
      <c r="AS16" s="154"/>
      <c r="AT16" s="154"/>
      <c r="AU16" s="197"/>
      <c r="AV16" s="200"/>
      <c r="AW16" s="264"/>
      <c r="AX16" s="196" t="str">
        <f t="shared" ref="AX16" si="15">IF(V16="CUMPLIDA", "SI", "NO")</f>
        <v>SI</v>
      </c>
      <c r="AY16" s="175" t="s">
        <v>120</v>
      </c>
      <c r="AZ16" s="208" t="str">
        <f t="shared" si="4"/>
        <v>EFECTIVA</v>
      </c>
      <c r="BA16" s="214" t="str">
        <f t="shared" si="5"/>
        <v>NO</v>
      </c>
      <c r="BB16" s="197" t="s">
        <v>159</v>
      </c>
      <c r="BC16" s="217" t="s">
        <v>160</v>
      </c>
    </row>
    <row r="17" spans="2:55" ht="46.5" customHeight="1" x14ac:dyDescent="0.2">
      <c r="B17" s="186" t="s">
        <v>109</v>
      </c>
      <c r="C17" s="303"/>
      <c r="D17" s="374" t="s">
        <v>184</v>
      </c>
      <c r="E17" s="193" t="s">
        <v>185</v>
      </c>
      <c r="F17" s="193" t="s">
        <v>186</v>
      </c>
      <c r="G17" s="194" t="s">
        <v>187</v>
      </c>
      <c r="H17" s="194" t="s">
        <v>188</v>
      </c>
      <c r="I17" s="153">
        <v>1</v>
      </c>
      <c r="J17" s="194" t="s">
        <v>116</v>
      </c>
      <c r="K17" s="187">
        <v>1</v>
      </c>
      <c r="L17" s="198">
        <v>45293</v>
      </c>
      <c r="M17" s="235">
        <v>45473</v>
      </c>
      <c r="N17" s="192"/>
      <c r="O17" s="154"/>
      <c r="P17" s="188"/>
      <c r="Q17" s="188"/>
      <c r="R17" s="189"/>
      <c r="S17" s="190"/>
      <c r="T17" s="197" t="s">
        <v>163</v>
      </c>
      <c r="U17" s="200" t="s">
        <v>118</v>
      </c>
      <c r="V17" s="256" t="s">
        <v>119</v>
      </c>
      <c r="W17" s="192">
        <v>45838</v>
      </c>
      <c r="X17" s="197"/>
      <c r="Y17" s="196"/>
      <c r="Z17" s="188" t="str">
        <f t="shared" si="0"/>
        <v/>
      </c>
      <c r="AA17" s="189" t="str">
        <f t="shared" si="1"/>
        <v/>
      </c>
      <c r="AB17" s="190" t="str">
        <f t="shared" si="2"/>
        <v/>
      </c>
      <c r="AC17" s="197" t="s">
        <v>163</v>
      </c>
      <c r="AD17" s="200" t="s">
        <v>118</v>
      </c>
      <c r="AE17" s="256" t="s">
        <v>119</v>
      </c>
      <c r="AF17" s="192"/>
      <c r="AG17" s="202"/>
      <c r="AH17" s="196"/>
      <c r="AI17" s="188" t="str">
        <f t="shared" ref="AI17" si="16">(IF(AH17="","",IF(OR($I17=0,$I17="",AF17=""),"",AH17/$I17)))</f>
        <v/>
      </c>
      <c r="AJ17" s="189" t="str">
        <f t="shared" ref="AJ17" si="17">(IF(OR($K17="",AI17=""),"",IF(OR($K17=0,AI17=0),0,IF((AI17*100%)/$K17&gt;100%,100%,(AI17*100%)/$K17))))</f>
        <v/>
      </c>
      <c r="AK17" s="190" t="str">
        <f t="shared" ref="AK17" si="18">IF(AH17="","",IF(AJ17&lt;100%, IF(AJ17&lt;100%, "ALERTA","EN TERMINO"), IF(AJ17=100%, "OK", "EN TERMINO")))</f>
        <v/>
      </c>
      <c r="AL17" s="215"/>
      <c r="AM17" s="200"/>
      <c r="AN17" s="259" t="str">
        <f>IF(AJ17=100%,IF(AJ17&gt;=100%,"CUMPLIDA","ATENCIÓN"),IF(AJ17&lt;100%,"INCUMPLIDA","EN EJECUCIÓN"))</f>
        <v>EN EJECUCIÓN</v>
      </c>
      <c r="AO17" s="192"/>
      <c r="AP17" s="154"/>
      <c r="AQ17" s="188"/>
      <c r="AR17" s="188" t="str">
        <f t="shared" ref="AR17" si="19">(IF(AQ17="","",IF(OR($I17=0,$I17="",AO17=""),"",AQ17/$I17)))</f>
        <v/>
      </c>
      <c r="AS17" s="189" t="str">
        <f t="shared" ref="AS17" si="20">(IF(OR($K17="",AR17=""),"",IF(OR($K17=0,AR17=0),0,IF((AR17*100%)/$K17&gt;100%,100%,(AR17*100%)/$K17))))</f>
        <v/>
      </c>
      <c r="AT17" s="190" t="str">
        <f t="shared" ref="AT17" si="21">IF(AQ17="","",IF(AS17&lt;100%, IF(AS17&lt;100%, "ALERTA","EN TERMINO"), IF(AS17=100%, "OK", "EN TERMINO")))</f>
        <v/>
      </c>
      <c r="AU17" s="265"/>
      <c r="AV17" s="200"/>
      <c r="AW17" s="264"/>
      <c r="AX17" s="196" t="str">
        <f t="shared" si="3"/>
        <v>NO</v>
      </c>
      <c r="AY17" s="175" t="s">
        <v>120</v>
      </c>
      <c r="AZ17" s="208" t="str">
        <f t="shared" si="4"/>
        <v>NO APLICA</v>
      </c>
      <c r="BA17" s="214" t="str">
        <f t="shared" si="5"/>
        <v>NO APLICA</v>
      </c>
      <c r="BB17" s="154"/>
      <c r="BC17" s="153"/>
    </row>
    <row r="18" spans="2:55" ht="35.1" customHeight="1" x14ac:dyDescent="0.2">
      <c r="B18" s="186" t="s">
        <v>109</v>
      </c>
      <c r="C18" s="303"/>
      <c r="D18" s="374" t="s">
        <v>184</v>
      </c>
      <c r="E18" s="193" t="s">
        <v>185</v>
      </c>
      <c r="F18" s="193" t="s">
        <v>189</v>
      </c>
      <c r="G18" s="194" t="s">
        <v>190</v>
      </c>
      <c r="H18" s="194" t="s">
        <v>191</v>
      </c>
      <c r="I18" s="153">
        <v>1</v>
      </c>
      <c r="J18" s="194" t="s">
        <v>156</v>
      </c>
      <c r="K18" s="187">
        <v>1</v>
      </c>
      <c r="L18" s="198">
        <v>45293</v>
      </c>
      <c r="M18" s="235">
        <v>45351</v>
      </c>
      <c r="N18" s="154"/>
      <c r="O18" s="154"/>
      <c r="P18" s="196"/>
      <c r="Q18" s="154"/>
      <c r="R18" s="154"/>
      <c r="S18" s="154"/>
      <c r="T18" s="197" t="s">
        <v>157</v>
      </c>
      <c r="U18" s="186" t="s">
        <v>192</v>
      </c>
      <c r="V18" s="256" t="s">
        <v>158</v>
      </c>
      <c r="W18" s="192">
        <v>45838</v>
      </c>
      <c r="X18" s="154"/>
      <c r="Y18" s="196"/>
      <c r="Z18" s="188"/>
      <c r="AA18" s="189"/>
      <c r="AB18" s="190"/>
      <c r="AC18" s="197" t="s">
        <v>157</v>
      </c>
      <c r="AD18" s="186" t="s">
        <v>192</v>
      </c>
      <c r="AE18" s="256" t="s">
        <v>158</v>
      </c>
      <c r="AF18" s="192"/>
      <c r="AG18" s="154"/>
      <c r="AH18" s="154"/>
      <c r="AI18" s="154"/>
      <c r="AJ18" s="154"/>
      <c r="AK18" s="154"/>
      <c r="AL18" s="197"/>
      <c r="AM18" s="186"/>
      <c r="AN18" s="258"/>
      <c r="AO18" s="154"/>
      <c r="AP18" s="154"/>
      <c r="AQ18" s="196"/>
      <c r="AR18" s="154"/>
      <c r="AS18" s="154"/>
      <c r="AT18" s="154"/>
      <c r="AU18" s="197"/>
      <c r="AV18" s="200"/>
      <c r="AW18" s="264"/>
      <c r="AX18" s="196" t="str">
        <f t="shared" ref="AX18:AX20" si="22">IF(V18="CUMPLIDA", "SI", "NO")</f>
        <v>SI</v>
      </c>
      <c r="AY18" s="175" t="s">
        <v>120</v>
      </c>
      <c r="AZ18" s="208" t="str">
        <f t="shared" si="4"/>
        <v>EFECTIVA</v>
      </c>
      <c r="BA18" s="214" t="str">
        <f t="shared" si="5"/>
        <v>NO</v>
      </c>
      <c r="BB18" s="197" t="s">
        <v>159</v>
      </c>
      <c r="BC18" s="217" t="s">
        <v>160</v>
      </c>
    </row>
    <row r="19" spans="2:55" ht="35.1" customHeight="1" x14ac:dyDescent="0.2">
      <c r="B19" s="186" t="s">
        <v>109</v>
      </c>
      <c r="C19" s="303"/>
      <c r="D19" s="374" t="s">
        <v>193</v>
      </c>
      <c r="E19" s="193" t="s">
        <v>194</v>
      </c>
      <c r="F19" s="193" t="s">
        <v>181</v>
      </c>
      <c r="G19" s="194" t="s">
        <v>195</v>
      </c>
      <c r="H19" s="194" t="s">
        <v>196</v>
      </c>
      <c r="I19" s="153">
        <v>1</v>
      </c>
      <c r="J19" s="194" t="s">
        <v>156</v>
      </c>
      <c r="K19" s="187">
        <v>1</v>
      </c>
      <c r="L19" s="198">
        <v>45293</v>
      </c>
      <c r="M19" s="235">
        <v>45381</v>
      </c>
      <c r="N19" s="154"/>
      <c r="O19" s="154"/>
      <c r="P19" s="196"/>
      <c r="Q19" s="154"/>
      <c r="R19" s="154"/>
      <c r="S19" s="154"/>
      <c r="T19" s="197" t="s">
        <v>157</v>
      </c>
      <c r="U19" s="186" t="s">
        <v>192</v>
      </c>
      <c r="V19" s="256" t="s">
        <v>158</v>
      </c>
      <c r="W19" s="192">
        <v>45838</v>
      </c>
      <c r="X19" s="154"/>
      <c r="Y19" s="196"/>
      <c r="Z19" s="188"/>
      <c r="AA19" s="189"/>
      <c r="AB19" s="190"/>
      <c r="AC19" s="197" t="s">
        <v>157</v>
      </c>
      <c r="AD19" s="186" t="s">
        <v>192</v>
      </c>
      <c r="AE19" s="256" t="s">
        <v>158</v>
      </c>
      <c r="AF19" s="192"/>
      <c r="AG19" s="154"/>
      <c r="AH19" s="154"/>
      <c r="AI19" s="154"/>
      <c r="AJ19" s="154"/>
      <c r="AK19" s="154"/>
      <c r="AL19" s="197"/>
      <c r="AM19" s="186"/>
      <c r="AN19" s="258"/>
      <c r="AO19" s="154"/>
      <c r="AP19" s="154"/>
      <c r="AQ19" s="196"/>
      <c r="AR19" s="154"/>
      <c r="AS19" s="154"/>
      <c r="AT19" s="154"/>
      <c r="AU19" s="197"/>
      <c r="AV19" s="200"/>
      <c r="AW19" s="264"/>
      <c r="AX19" s="196" t="str">
        <f t="shared" si="22"/>
        <v>SI</v>
      </c>
      <c r="AY19" s="175" t="s">
        <v>120</v>
      </c>
      <c r="AZ19" s="208" t="str">
        <f t="shared" si="4"/>
        <v>EFECTIVA</v>
      </c>
      <c r="BA19" s="214" t="str">
        <f t="shared" si="5"/>
        <v>NO</v>
      </c>
      <c r="BB19" s="197" t="s">
        <v>159</v>
      </c>
      <c r="BC19" s="217" t="s">
        <v>160</v>
      </c>
    </row>
    <row r="20" spans="2:55" ht="35.1" customHeight="1" x14ac:dyDescent="0.2">
      <c r="B20" s="186" t="s">
        <v>109</v>
      </c>
      <c r="C20" s="303"/>
      <c r="D20" s="374" t="s">
        <v>197</v>
      </c>
      <c r="E20" s="193" t="s">
        <v>198</v>
      </c>
      <c r="F20" s="193" t="s">
        <v>199</v>
      </c>
      <c r="G20" s="194" t="s">
        <v>200</v>
      </c>
      <c r="H20" s="194" t="s">
        <v>201</v>
      </c>
      <c r="I20" s="153">
        <v>1</v>
      </c>
      <c r="J20" s="194" t="s">
        <v>156</v>
      </c>
      <c r="K20" s="187">
        <v>1</v>
      </c>
      <c r="L20" s="198">
        <v>45293</v>
      </c>
      <c r="M20" s="235">
        <v>45381</v>
      </c>
      <c r="N20" s="154"/>
      <c r="O20" s="154"/>
      <c r="P20" s="196"/>
      <c r="Q20" s="154"/>
      <c r="R20" s="154"/>
      <c r="S20" s="154"/>
      <c r="T20" s="197" t="s">
        <v>202</v>
      </c>
      <c r="U20" s="186" t="s">
        <v>192</v>
      </c>
      <c r="V20" s="256" t="s">
        <v>158</v>
      </c>
      <c r="W20" s="192">
        <v>45838</v>
      </c>
      <c r="X20" s="154"/>
      <c r="Y20" s="196"/>
      <c r="Z20" s="188"/>
      <c r="AA20" s="189"/>
      <c r="AB20" s="190"/>
      <c r="AC20" s="197" t="s">
        <v>202</v>
      </c>
      <c r="AD20" s="186" t="s">
        <v>192</v>
      </c>
      <c r="AE20" s="256" t="s">
        <v>158</v>
      </c>
      <c r="AF20" s="192"/>
      <c r="AG20" s="154"/>
      <c r="AH20" s="154"/>
      <c r="AI20" s="154"/>
      <c r="AJ20" s="154"/>
      <c r="AK20" s="154"/>
      <c r="AL20" s="197"/>
      <c r="AM20" s="186"/>
      <c r="AN20" s="258"/>
      <c r="AO20" s="154"/>
      <c r="AP20" s="154"/>
      <c r="AQ20" s="196"/>
      <c r="AR20" s="154"/>
      <c r="AS20" s="154"/>
      <c r="AT20" s="154"/>
      <c r="AU20" s="197"/>
      <c r="AV20" s="200"/>
      <c r="AW20" s="264"/>
      <c r="AX20" s="196" t="str">
        <f t="shared" si="22"/>
        <v>SI</v>
      </c>
      <c r="AY20" s="175" t="s">
        <v>120</v>
      </c>
      <c r="AZ20" s="208" t="str">
        <f t="shared" si="4"/>
        <v>EFECTIVA</v>
      </c>
      <c r="BA20" s="214" t="str">
        <f t="shared" si="5"/>
        <v>NO</v>
      </c>
      <c r="BB20" s="197" t="s">
        <v>159</v>
      </c>
      <c r="BC20" s="217" t="s">
        <v>160</v>
      </c>
    </row>
    <row r="21" spans="2:55" ht="44.25" customHeight="1" x14ac:dyDescent="0.2">
      <c r="B21" s="186" t="s">
        <v>109</v>
      </c>
      <c r="C21" s="303"/>
      <c r="D21" s="374" t="s">
        <v>203</v>
      </c>
      <c r="E21" s="193" t="s">
        <v>204</v>
      </c>
      <c r="F21" s="193" t="s">
        <v>205</v>
      </c>
      <c r="G21" s="194" t="s">
        <v>206</v>
      </c>
      <c r="H21" s="194" t="s">
        <v>207</v>
      </c>
      <c r="I21" s="153">
        <v>1</v>
      </c>
      <c r="J21" s="194" t="s">
        <v>169</v>
      </c>
      <c r="K21" s="187">
        <v>1</v>
      </c>
      <c r="L21" s="195">
        <v>45293</v>
      </c>
      <c r="M21" s="235">
        <v>45626</v>
      </c>
      <c r="N21" s="192"/>
      <c r="O21" s="249"/>
      <c r="P21" s="196"/>
      <c r="Q21" s="188"/>
      <c r="R21" s="189"/>
      <c r="S21" s="190"/>
      <c r="T21" s="197" t="s">
        <v>163</v>
      </c>
      <c r="U21" s="186" t="s">
        <v>192</v>
      </c>
      <c r="V21" s="256" t="s">
        <v>119</v>
      </c>
      <c r="W21" s="192">
        <v>45838</v>
      </c>
      <c r="X21" s="197"/>
      <c r="Y21" s="196"/>
      <c r="Z21" s="188" t="str">
        <f t="shared" si="0"/>
        <v/>
      </c>
      <c r="AA21" s="189" t="str">
        <f t="shared" si="1"/>
        <v/>
      </c>
      <c r="AB21" s="190" t="str">
        <f t="shared" si="2"/>
        <v/>
      </c>
      <c r="AC21" s="197" t="s">
        <v>163</v>
      </c>
      <c r="AD21" s="186" t="s">
        <v>192</v>
      </c>
      <c r="AE21" s="256" t="s">
        <v>119</v>
      </c>
      <c r="AF21" s="192"/>
      <c r="AG21" s="201"/>
      <c r="AH21" s="196"/>
      <c r="AI21" s="188" t="str">
        <f t="shared" ref="AI21" si="23">(IF(AH21="","",IF(OR($I21=0,$I21="",AF21=""),"",AH21/$I21)))</f>
        <v/>
      </c>
      <c r="AJ21" s="189" t="str">
        <f t="shared" ref="AJ21" si="24">(IF(OR($K21="",AI21=""),"",IF(OR($K21=0,AI21=0),0,IF((AI21*100%)/$K21&gt;100%,100%,(AI21*100%)/$K21))))</f>
        <v/>
      </c>
      <c r="AK21" s="190" t="str">
        <f t="shared" ref="AK21" si="25">IF(AH21="","",IF(AJ21&lt;100%, IF(AJ21&lt;100%, "ALERTA","EN TERMINO"), IF(AJ21=100%, "OK", "EN TERMINO")))</f>
        <v/>
      </c>
      <c r="AL21" s="199"/>
      <c r="AM21" s="186"/>
      <c r="AN21" s="259" t="str">
        <f>IF(AJ21=100%,IF(AJ21&gt;=100%,"CUMPLIDA","ATENCIÓN"),IF(AJ21&lt;75%,"ATENCIÓN","EN EJECUCIÓN"))</f>
        <v>EN EJECUCIÓN</v>
      </c>
      <c r="AO21" s="192"/>
      <c r="AP21" s="249"/>
      <c r="AQ21" s="196"/>
      <c r="AR21" s="188" t="str">
        <f t="shared" ref="AR21" si="26">(IF(AQ21="","",IF(OR($I21=0,$I21="",AO21=""),"",AQ21/$I21)))</f>
        <v/>
      </c>
      <c r="AS21" s="189" t="str">
        <f t="shared" ref="AS21" si="27">(IF(OR($K21="",AR21=""),"",IF(OR($K21=0,AR21=0),0,IF((AR21*100%)/$K21&gt;100%,100%,(AR21*100%)/$K21))))</f>
        <v/>
      </c>
      <c r="AT21" s="190" t="str">
        <f t="shared" ref="AT21" si="28">IF(AQ21="","",IF(AS21&lt;100%, IF(AS21&lt;100%, "ALERTA","EN TERMINO"), IF(AS21=100%, "OK", "EN TERMINO")))</f>
        <v/>
      </c>
      <c r="AU21" s="199"/>
      <c r="AV21" s="186"/>
      <c r="AW21" s="264"/>
      <c r="AX21" s="196" t="str">
        <f t="shared" si="3"/>
        <v>NO</v>
      </c>
      <c r="AY21" s="175" t="s">
        <v>120</v>
      </c>
      <c r="AZ21" s="208" t="str">
        <f t="shared" si="4"/>
        <v>NO APLICA</v>
      </c>
      <c r="BA21" s="214" t="str">
        <f t="shared" si="5"/>
        <v>NO APLICA</v>
      </c>
      <c r="BB21" s="154"/>
      <c r="BC21" s="153"/>
    </row>
    <row r="22" spans="2:55" ht="35.1" customHeight="1" x14ac:dyDescent="0.2">
      <c r="B22" s="186" t="s">
        <v>109</v>
      </c>
      <c r="C22" s="303"/>
      <c r="D22" s="374" t="s">
        <v>208</v>
      </c>
      <c r="E22" s="193" t="s">
        <v>209</v>
      </c>
      <c r="F22" s="193" t="s">
        <v>210</v>
      </c>
      <c r="G22" s="194" t="s">
        <v>211</v>
      </c>
      <c r="H22" s="194" t="s">
        <v>168</v>
      </c>
      <c r="I22" s="153">
        <v>1</v>
      </c>
      <c r="J22" s="194" t="s">
        <v>169</v>
      </c>
      <c r="K22" s="187">
        <v>1</v>
      </c>
      <c r="L22" s="195">
        <v>45293</v>
      </c>
      <c r="M22" s="235">
        <v>45337</v>
      </c>
      <c r="N22" s="196"/>
      <c r="O22" s="154"/>
      <c r="P22" s="196"/>
      <c r="Q22" s="154"/>
      <c r="R22" s="154"/>
      <c r="S22" s="154"/>
      <c r="T22" s="197" t="s">
        <v>157</v>
      </c>
      <c r="U22" s="186" t="s">
        <v>192</v>
      </c>
      <c r="V22" s="256" t="s">
        <v>158</v>
      </c>
      <c r="W22" s="192">
        <v>45838</v>
      </c>
      <c r="X22" s="154"/>
      <c r="Y22" s="196"/>
      <c r="Z22" s="188"/>
      <c r="AA22" s="189"/>
      <c r="AB22" s="190"/>
      <c r="AC22" s="197" t="s">
        <v>157</v>
      </c>
      <c r="AD22" s="186" t="s">
        <v>192</v>
      </c>
      <c r="AE22" s="256" t="s">
        <v>158</v>
      </c>
      <c r="AF22" s="192"/>
      <c r="AG22" s="154"/>
      <c r="AH22" s="154"/>
      <c r="AI22" s="154"/>
      <c r="AJ22" s="154"/>
      <c r="AK22" s="154"/>
      <c r="AL22" s="197"/>
      <c r="AM22" s="186"/>
      <c r="AN22" s="258"/>
      <c r="AO22" s="154"/>
      <c r="AP22" s="154"/>
      <c r="AQ22" s="196"/>
      <c r="AR22" s="154"/>
      <c r="AS22" s="154"/>
      <c r="AT22" s="154"/>
      <c r="AU22" s="197"/>
      <c r="AV22" s="200"/>
      <c r="AW22" s="264"/>
      <c r="AX22" s="196" t="str">
        <f t="shared" ref="AX22" si="29">IF(V22="CUMPLIDA", "SI", "NO")</f>
        <v>SI</v>
      </c>
      <c r="AY22" s="175" t="s">
        <v>120</v>
      </c>
      <c r="AZ22" s="208" t="str">
        <f t="shared" si="4"/>
        <v>EFECTIVA</v>
      </c>
      <c r="BA22" s="214" t="str">
        <f t="shared" si="5"/>
        <v>NO</v>
      </c>
      <c r="BB22" s="197" t="s">
        <v>159</v>
      </c>
      <c r="BC22" s="217" t="s">
        <v>160</v>
      </c>
    </row>
    <row r="23" spans="2:55" ht="44.25" customHeight="1" x14ac:dyDescent="0.2">
      <c r="B23" s="186" t="s">
        <v>109</v>
      </c>
      <c r="C23" s="303"/>
      <c r="D23" s="374" t="s">
        <v>212</v>
      </c>
      <c r="E23" s="193" t="s">
        <v>213</v>
      </c>
      <c r="F23" s="193" t="s">
        <v>214</v>
      </c>
      <c r="G23" s="194" t="s">
        <v>215</v>
      </c>
      <c r="H23" s="194" t="s">
        <v>216</v>
      </c>
      <c r="I23" s="153">
        <v>2</v>
      </c>
      <c r="J23" s="194" t="s">
        <v>169</v>
      </c>
      <c r="K23" s="187">
        <v>1</v>
      </c>
      <c r="L23" s="198">
        <v>45300</v>
      </c>
      <c r="M23" s="235">
        <v>45626</v>
      </c>
      <c r="N23" s="192"/>
      <c r="O23" s="199"/>
      <c r="P23" s="196"/>
      <c r="Q23" s="188"/>
      <c r="R23" s="189"/>
      <c r="S23" s="190"/>
      <c r="T23" s="197" t="s">
        <v>163</v>
      </c>
      <c r="U23" s="186" t="s">
        <v>192</v>
      </c>
      <c r="V23" s="256" t="s">
        <v>119</v>
      </c>
      <c r="W23" s="192">
        <v>45838</v>
      </c>
      <c r="X23" s="154"/>
      <c r="Y23" s="196"/>
      <c r="Z23" s="188" t="str">
        <f t="shared" si="0"/>
        <v/>
      </c>
      <c r="AA23" s="189" t="str">
        <f t="shared" si="1"/>
        <v/>
      </c>
      <c r="AB23" s="190" t="str">
        <f t="shared" si="2"/>
        <v/>
      </c>
      <c r="AC23" s="197" t="s">
        <v>163</v>
      </c>
      <c r="AD23" s="186" t="s">
        <v>192</v>
      </c>
      <c r="AE23" s="256" t="s">
        <v>119</v>
      </c>
      <c r="AF23" s="192"/>
      <c r="AG23" s="196"/>
      <c r="AH23" s="196"/>
      <c r="AI23" s="188" t="str">
        <f t="shared" ref="AI23" si="30">(IF(AH23="","",IF(OR($I23=0,$I23="",AF23=""),"",AH23/$I23)))</f>
        <v/>
      </c>
      <c r="AJ23" s="189" t="str">
        <f t="shared" ref="AJ23" si="31">(IF(OR($K23="",AI23=""),"",IF(OR($K23=0,AI23=0),0,IF((AI23*100%)/$K23&gt;100%,100%,(AI23*100%)/$K23))))</f>
        <v/>
      </c>
      <c r="AK23" s="190" t="str">
        <f t="shared" ref="AK23" si="32">IF(AH23="","",IF(AJ23&lt;100%, IF(AJ23&lt;100%, "ALERTA","EN TERMINO"), IF(AJ23=100%, "OK", "EN TERMINO")))</f>
        <v/>
      </c>
      <c r="AL23" s="216"/>
      <c r="AM23" s="200"/>
      <c r="AN23" s="259" t="str">
        <f>IF(AJ23=100%,IF(AJ23&gt;=100%,"CUMPLIDA","ATENCIÓN"),IF(AJ23&lt;75%,"ATENCIÓN","EN EJECUCIÓN"))</f>
        <v>EN EJECUCIÓN</v>
      </c>
      <c r="AO23" s="192"/>
      <c r="AP23" s="199"/>
      <c r="AQ23" s="196"/>
      <c r="AR23" s="188" t="str">
        <f t="shared" ref="AR23" si="33">(IF(AQ23="","",IF(OR($I23=0,$I23="",AO23=""),"",AQ23/$I23)))</f>
        <v/>
      </c>
      <c r="AS23" s="189" t="str">
        <f t="shared" ref="AS23" si="34">(IF(OR($K23="",AR23=""),"",IF(OR($K23=0,AR23=0),0,IF((AR23*100%)/$K23&gt;100%,100%,(AR23*100%)/$K23))))</f>
        <v/>
      </c>
      <c r="AT23" s="190" t="str">
        <f t="shared" ref="AT23" si="35">IF(AQ23="","",IF(AS23&lt;100%, IF(AS23&lt;100%, "ALERTA","EN TERMINO"), IF(AS23=100%, "OK", "EN TERMINO")))</f>
        <v/>
      </c>
      <c r="AU23" s="199"/>
      <c r="AV23" s="186"/>
      <c r="AW23" s="264"/>
      <c r="AX23" s="196" t="str">
        <f t="shared" si="3"/>
        <v>NO</v>
      </c>
      <c r="AY23" s="175" t="s">
        <v>120</v>
      </c>
      <c r="AZ23" s="208" t="str">
        <f t="shared" si="4"/>
        <v>NO APLICA</v>
      </c>
      <c r="BA23" s="214" t="str">
        <f t="shared" si="5"/>
        <v>NO APLICA</v>
      </c>
      <c r="BB23" s="154"/>
      <c r="BC23" s="153"/>
    </row>
    <row r="24" spans="2:55" ht="35.1" customHeight="1" x14ac:dyDescent="0.2">
      <c r="B24" s="186" t="s">
        <v>109</v>
      </c>
      <c r="C24" s="303"/>
      <c r="D24" s="374" t="s">
        <v>217</v>
      </c>
      <c r="E24" s="193" t="s">
        <v>218</v>
      </c>
      <c r="F24" s="193" t="s">
        <v>219</v>
      </c>
      <c r="G24" s="194" t="s">
        <v>220</v>
      </c>
      <c r="H24" s="194" t="s">
        <v>221</v>
      </c>
      <c r="I24" s="153">
        <v>1</v>
      </c>
      <c r="J24" s="194" t="s">
        <v>169</v>
      </c>
      <c r="K24" s="187">
        <v>1</v>
      </c>
      <c r="L24" s="198">
        <v>45300</v>
      </c>
      <c r="M24" s="195">
        <v>45351</v>
      </c>
      <c r="N24" s="196"/>
      <c r="O24" s="154"/>
      <c r="P24" s="196"/>
      <c r="Q24" s="154"/>
      <c r="R24" s="154"/>
      <c r="S24" s="154"/>
      <c r="T24" s="197" t="s">
        <v>157</v>
      </c>
      <c r="U24" s="186" t="s">
        <v>192</v>
      </c>
      <c r="V24" s="256" t="s">
        <v>158</v>
      </c>
      <c r="W24" s="192">
        <v>45838</v>
      </c>
      <c r="X24" s="154"/>
      <c r="Y24" s="196"/>
      <c r="Z24" s="188"/>
      <c r="AA24" s="189"/>
      <c r="AB24" s="190"/>
      <c r="AC24" s="197" t="s">
        <v>157</v>
      </c>
      <c r="AD24" s="186" t="s">
        <v>192</v>
      </c>
      <c r="AE24" s="256" t="s">
        <v>158</v>
      </c>
      <c r="AF24" s="192"/>
      <c r="AG24" s="154"/>
      <c r="AH24" s="154"/>
      <c r="AI24" s="154"/>
      <c r="AJ24" s="154"/>
      <c r="AK24" s="154"/>
      <c r="AL24" s="197"/>
      <c r="AM24" s="186"/>
      <c r="AN24" s="258"/>
      <c r="AO24" s="154"/>
      <c r="AP24" s="154"/>
      <c r="AQ24" s="196"/>
      <c r="AR24" s="154"/>
      <c r="AS24" s="154"/>
      <c r="AT24" s="154"/>
      <c r="AU24" s="197"/>
      <c r="AV24" s="200"/>
      <c r="AW24" s="264"/>
      <c r="AX24" s="196" t="str">
        <f t="shared" ref="AX24" si="36">IF(V24="CUMPLIDA", "SI", "NO")</f>
        <v>SI</v>
      </c>
      <c r="AY24" s="175" t="s">
        <v>120</v>
      </c>
      <c r="AZ24" s="208" t="str">
        <f t="shared" si="4"/>
        <v>EFECTIVA</v>
      </c>
      <c r="BA24" s="214" t="str">
        <f t="shared" si="5"/>
        <v>NO</v>
      </c>
      <c r="BB24" s="197" t="s">
        <v>159</v>
      </c>
      <c r="BC24" s="217" t="s">
        <v>160</v>
      </c>
    </row>
    <row r="25" spans="2:55" ht="48" customHeight="1" x14ac:dyDescent="0.2">
      <c r="B25" s="186" t="s">
        <v>109</v>
      </c>
      <c r="C25" s="303"/>
      <c r="D25" s="374" t="s">
        <v>222</v>
      </c>
      <c r="E25" s="193" t="s">
        <v>223</v>
      </c>
      <c r="F25" s="193" t="s">
        <v>224</v>
      </c>
      <c r="G25" s="194" t="s">
        <v>225</v>
      </c>
      <c r="H25" s="194" t="s">
        <v>226</v>
      </c>
      <c r="I25" s="153">
        <v>1</v>
      </c>
      <c r="J25" s="194" t="s">
        <v>227</v>
      </c>
      <c r="K25" s="187">
        <v>1</v>
      </c>
      <c r="L25" s="198">
        <v>45300</v>
      </c>
      <c r="M25" s="235">
        <v>45636</v>
      </c>
      <c r="N25" s="233"/>
      <c r="O25" s="200"/>
      <c r="P25" s="196"/>
      <c r="Q25" s="188"/>
      <c r="R25" s="189"/>
      <c r="S25" s="190"/>
      <c r="T25" s="197" t="s">
        <v>163</v>
      </c>
      <c r="U25" s="186" t="s">
        <v>192</v>
      </c>
      <c r="V25" s="256" t="s">
        <v>119</v>
      </c>
      <c r="W25" s="192">
        <v>45838</v>
      </c>
      <c r="X25" s="200"/>
      <c r="Y25" s="196"/>
      <c r="Z25" s="188" t="str">
        <f t="shared" si="0"/>
        <v/>
      </c>
      <c r="AA25" s="189" t="str">
        <f t="shared" si="1"/>
        <v/>
      </c>
      <c r="AB25" s="190" t="str">
        <f t="shared" si="2"/>
        <v/>
      </c>
      <c r="AC25" s="197" t="s">
        <v>163</v>
      </c>
      <c r="AD25" s="186" t="s">
        <v>192</v>
      </c>
      <c r="AE25" s="256" t="s">
        <v>119</v>
      </c>
      <c r="AF25" s="192"/>
      <c r="AG25" s="200"/>
      <c r="AH25" s="196"/>
      <c r="AI25" s="188" t="str">
        <f t="shared" ref="AI25" si="37">(IF(AH25="","",IF(OR($I25=0,$I25="",AF25=""),"",AH25/$I25)))</f>
        <v/>
      </c>
      <c r="AJ25" s="189" t="str">
        <f t="shared" ref="AJ25" si="38">(IF(OR($K25="",AI25=""),"",IF(OR($K25=0,AI25=0),0,IF((AI25*100%)/$K25&gt;100%,100%,(AI25*100%)/$K25))))</f>
        <v/>
      </c>
      <c r="AK25" s="190" t="str">
        <f t="shared" ref="AK25" si="39">IF(AH25="","",IF(AJ25&lt;100%, IF(AJ25&lt;100%, "ALERTA","EN TERMINO"), IF(AJ25=100%, "OK", "EN TERMINO")))</f>
        <v/>
      </c>
      <c r="AL25" s="199"/>
      <c r="AM25" s="200"/>
      <c r="AN25" s="259" t="str">
        <f>IF(AJ25=100%,IF(AJ25&gt;=100%,"CUMPLIDA","ATENCIÓN"),IF(AJ25&lt;75%,"ATENCIÓN","EN EJECUCIÓN"))</f>
        <v>EN EJECUCIÓN</v>
      </c>
      <c r="AO25" s="233"/>
      <c r="AP25" s="200"/>
      <c r="AQ25" s="196"/>
      <c r="AR25" s="188" t="str">
        <f t="shared" ref="AR25" si="40">(IF(AQ25="","",IF(OR($I25=0,$I25="",AO25=""),"",AQ25/$I25)))</f>
        <v/>
      </c>
      <c r="AS25" s="189" t="str">
        <f t="shared" ref="AS25" si="41">(IF(OR($K25="",AR25=""),"",IF(OR($K25=0,AR25=0),0,IF((AR25*100%)/$K25&gt;100%,100%,(AR25*100%)/$K25))))</f>
        <v/>
      </c>
      <c r="AT25" s="190" t="str">
        <f t="shared" ref="AT25" si="42">IF(AQ25="","",IF(AS25&lt;100%, IF(AS25&lt;100%, "ALERTA","EN TERMINO"), IF(AS25=100%, "OK", "EN TERMINO")))</f>
        <v/>
      </c>
      <c r="AU25" s="199"/>
      <c r="AV25" s="186"/>
      <c r="AW25" s="264"/>
      <c r="AX25" s="196" t="str">
        <f t="shared" si="3"/>
        <v>NO</v>
      </c>
      <c r="AY25" s="175" t="s">
        <v>120</v>
      </c>
      <c r="AZ25" s="208" t="str">
        <f t="shared" si="4"/>
        <v>NO APLICA</v>
      </c>
      <c r="BA25" s="214" t="str">
        <f t="shared" si="5"/>
        <v>NO APLICA</v>
      </c>
      <c r="BB25" s="154"/>
      <c r="BC25" s="153"/>
    </row>
    <row r="26" spans="2:55" ht="48" customHeight="1" x14ac:dyDescent="0.2">
      <c r="B26" s="186" t="s">
        <v>109</v>
      </c>
      <c r="C26" s="303"/>
      <c r="D26" s="374" t="s">
        <v>228</v>
      </c>
      <c r="E26" s="193" t="s">
        <v>229</v>
      </c>
      <c r="F26" s="193" t="s">
        <v>230</v>
      </c>
      <c r="G26" s="194" t="s">
        <v>231</v>
      </c>
      <c r="H26" s="194" t="s">
        <v>232</v>
      </c>
      <c r="I26" s="153">
        <v>1</v>
      </c>
      <c r="J26" s="194" t="s">
        <v>116</v>
      </c>
      <c r="K26" s="187">
        <v>1</v>
      </c>
      <c r="L26" s="198">
        <v>45300</v>
      </c>
      <c r="M26" s="235">
        <v>45473</v>
      </c>
      <c r="N26" s="154"/>
      <c r="O26" s="154"/>
      <c r="P26" s="196"/>
      <c r="Q26" s="154"/>
      <c r="R26" s="154"/>
      <c r="S26" s="154"/>
      <c r="T26" s="197" t="s">
        <v>202</v>
      </c>
      <c r="U26" s="186" t="s">
        <v>192</v>
      </c>
      <c r="V26" s="256" t="s">
        <v>119</v>
      </c>
      <c r="W26" s="192">
        <v>45838</v>
      </c>
      <c r="X26" s="202"/>
      <c r="Y26" s="196"/>
      <c r="Z26" s="188" t="str">
        <f t="shared" si="0"/>
        <v/>
      </c>
      <c r="AA26" s="189" t="str">
        <f t="shared" si="1"/>
        <v/>
      </c>
      <c r="AB26" s="190" t="str">
        <f t="shared" si="2"/>
        <v/>
      </c>
      <c r="AC26" s="197" t="s">
        <v>202</v>
      </c>
      <c r="AD26" s="186" t="s">
        <v>192</v>
      </c>
      <c r="AE26" s="256" t="s">
        <v>119</v>
      </c>
      <c r="AF26" s="192"/>
      <c r="AG26" s="154"/>
      <c r="AH26" s="154"/>
      <c r="AI26" s="154"/>
      <c r="AJ26" s="154"/>
      <c r="AK26" s="154"/>
      <c r="AL26" s="197"/>
      <c r="AM26" s="186"/>
      <c r="AN26" s="258"/>
      <c r="AO26" s="154"/>
      <c r="AP26" s="154"/>
      <c r="AQ26" s="196"/>
      <c r="AR26" s="154"/>
      <c r="AS26" s="154"/>
      <c r="AT26" s="154"/>
      <c r="AU26" s="197"/>
      <c r="AV26" s="186"/>
      <c r="AW26" s="264"/>
      <c r="AX26" s="196" t="str">
        <f t="shared" si="3"/>
        <v>NO</v>
      </c>
      <c r="AY26" s="175" t="s">
        <v>120</v>
      </c>
      <c r="AZ26" s="208" t="str">
        <f t="shared" si="4"/>
        <v>NO APLICA</v>
      </c>
      <c r="BA26" s="214" t="str">
        <f t="shared" si="5"/>
        <v>NO APLICA</v>
      </c>
      <c r="BB26" s="154"/>
      <c r="BC26" s="153"/>
    </row>
    <row r="27" spans="2:55" ht="48" customHeight="1" x14ac:dyDescent="0.2">
      <c r="B27" s="186" t="s">
        <v>109</v>
      </c>
      <c r="C27" s="303"/>
      <c r="D27" s="374" t="s">
        <v>233</v>
      </c>
      <c r="E27" s="193" t="s">
        <v>234</v>
      </c>
      <c r="F27" s="193" t="s">
        <v>235</v>
      </c>
      <c r="G27" s="194" t="s">
        <v>236</v>
      </c>
      <c r="H27" s="194" t="s">
        <v>237</v>
      </c>
      <c r="I27" s="153">
        <v>1</v>
      </c>
      <c r="J27" s="194" t="s">
        <v>169</v>
      </c>
      <c r="K27" s="187">
        <v>1</v>
      </c>
      <c r="L27" s="198">
        <v>45293</v>
      </c>
      <c r="M27" s="235">
        <v>45636</v>
      </c>
      <c r="N27" s="192"/>
      <c r="O27" s="201"/>
      <c r="P27" s="200"/>
      <c r="Q27" s="188"/>
      <c r="R27" s="189"/>
      <c r="S27" s="190"/>
      <c r="T27" s="197" t="s">
        <v>163</v>
      </c>
      <c r="U27" s="186" t="s">
        <v>192</v>
      </c>
      <c r="V27" s="256" t="s">
        <v>119</v>
      </c>
      <c r="W27" s="192">
        <v>45838</v>
      </c>
      <c r="X27" s="199"/>
      <c r="Y27" s="196"/>
      <c r="Z27" s="188" t="str">
        <f t="shared" si="0"/>
        <v/>
      </c>
      <c r="AA27" s="189" t="str">
        <f t="shared" si="1"/>
        <v/>
      </c>
      <c r="AB27" s="190" t="str">
        <f t="shared" si="2"/>
        <v/>
      </c>
      <c r="AC27" s="197" t="s">
        <v>163</v>
      </c>
      <c r="AD27" s="186" t="s">
        <v>192</v>
      </c>
      <c r="AE27" s="256" t="s">
        <v>119</v>
      </c>
      <c r="AF27" s="192"/>
      <c r="AG27" s="201"/>
      <c r="AH27" s="196"/>
      <c r="AI27" s="188" t="str">
        <f t="shared" ref="AI27:AI28" si="43">(IF(AH27="","",IF(OR($I27=0,$I27="",AF27=""),"",AH27/$I27)))</f>
        <v/>
      </c>
      <c r="AJ27" s="189" t="str">
        <f t="shared" ref="AJ27:AJ28" si="44">(IF(OR($K27="",AI27=""),"",IF(OR($K27=0,AI27=0),0,IF((AI27*100%)/$K27&gt;100%,100%,(AI27*100%)/$K27))))</f>
        <v/>
      </c>
      <c r="AK27" s="190" t="str">
        <f t="shared" ref="AK27:AK28" si="45">IF(AH27="","",IF(AJ27&lt;100%, IF(AJ27&lt;100%, "ALERTA","EN TERMINO"), IF(AJ27=100%, "OK", "EN TERMINO")))</f>
        <v/>
      </c>
      <c r="AL27" s="199"/>
      <c r="AM27" s="200"/>
      <c r="AN27" s="259" t="str">
        <f>IF(AJ27=100%,IF(AJ27&gt;=100%,"CUMPLIDA","ATENCIÓN"),IF(AJ27&lt;75%,"ATENCIÓN","EN EJECUCIÓN"))</f>
        <v>EN EJECUCIÓN</v>
      </c>
      <c r="AO27" s="192"/>
      <c r="AP27" s="201"/>
      <c r="AQ27" s="200"/>
      <c r="AR27" s="188" t="str">
        <f t="shared" ref="AR27" si="46">(IF(AQ27="","",IF(OR($I27=0,$I27="",AO27=""),"",AQ27/$I27)))</f>
        <v/>
      </c>
      <c r="AS27" s="189" t="str">
        <f t="shared" ref="AS27" si="47">(IF(OR($K27="",AR27=""),"",IF(OR($K27=0,AR27=0),0,IF((AR27*100%)/$K27&gt;100%,100%,(AR27*100%)/$K27))))</f>
        <v/>
      </c>
      <c r="AT27" s="190" t="str">
        <f t="shared" ref="AT27" si="48">IF(AQ27="","",IF(AS27&lt;100%, IF(AS27&lt;100%, "ALERTA","EN TERMINO"), IF(AS27=100%, "OK", "EN TERMINO")))</f>
        <v/>
      </c>
      <c r="AU27" s="199"/>
      <c r="AV27" s="186"/>
      <c r="AW27" s="264"/>
      <c r="AX27" s="196" t="str">
        <f t="shared" si="3"/>
        <v>NO</v>
      </c>
      <c r="AY27" s="175" t="s">
        <v>120</v>
      </c>
      <c r="AZ27" s="208" t="str">
        <f t="shared" si="4"/>
        <v>NO APLICA</v>
      </c>
      <c r="BA27" s="214" t="str">
        <f t="shared" si="5"/>
        <v>NO APLICA</v>
      </c>
      <c r="BB27" s="154"/>
      <c r="BC27" s="153"/>
    </row>
    <row r="28" spans="2:55" ht="48" customHeight="1" x14ac:dyDescent="0.2">
      <c r="B28" s="186" t="s">
        <v>109</v>
      </c>
      <c r="C28" s="303"/>
      <c r="D28" s="374" t="s">
        <v>233</v>
      </c>
      <c r="E28" s="193" t="s">
        <v>234</v>
      </c>
      <c r="F28" s="193" t="s">
        <v>235</v>
      </c>
      <c r="G28" s="194" t="s">
        <v>238</v>
      </c>
      <c r="H28" s="194" t="s">
        <v>239</v>
      </c>
      <c r="I28" s="153">
        <v>1</v>
      </c>
      <c r="J28" s="194" t="s">
        <v>169</v>
      </c>
      <c r="K28" s="187">
        <v>1</v>
      </c>
      <c r="L28" s="198">
        <v>45293</v>
      </c>
      <c r="M28" s="235">
        <v>45636</v>
      </c>
      <c r="N28" s="192"/>
      <c r="O28" s="199"/>
      <c r="P28" s="196"/>
      <c r="Q28" s="188"/>
      <c r="R28" s="189"/>
      <c r="S28" s="190"/>
      <c r="T28" s="197" t="s">
        <v>163</v>
      </c>
      <c r="U28" s="186" t="s">
        <v>192</v>
      </c>
      <c r="V28" s="256" t="s">
        <v>119</v>
      </c>
      <c r="W28" s="192">
        <v>45838</v>
      </c>
      <c r="X28" s="199"/>
      <c r="Y28" s="196"/>
      <c r="Z28" s="188" t="str">
        <f t="shared" si="0"/>
        <v/>
      </c>
      <c r="AA28" s="189" t="str">
        <f t="shared" si="1"/>
        <v/>
      </c>
      <c r="AB28" s="190" t="str">
        <f t="shared" si="2"/>
        <v/>
      </c>
      <c r="AC28" s="197" t="s">
        <v>163</v>
      </c>
      <c r="AD28" s="186" t="s">
        <v>192</v>
      </c>
      <c r="AE28" s="256" t="s">
        <v>119</v>
      </c>
      <c r="AF28" s="192"/>
      <c r="AG28" s="154"/>
      <c r="AH28" s="196"/>
      <c r="AI28" s="188" t="str">
        <f t="shared" si="43"/>
        <v/>
      </c>
      <c r="AJ28" s="189" t="str">
        <f t="shared" si="44"/>
        <v/>
      </c>
      <c r="AK28" s="190" t="str">
        <f t="shared" si="45"/>
        <v/>
      </c>
      <c r="AL28" s="199"/>
      <c r="AM28" s="200"/>
      <c r="AN28" s="259" t="str">
        <f>IF(AJ28=100%,IF(AJ28&gt;=100%,"CUMPLIDA","ATENCIÓN"),IF(AJ28&lt;75%,"ATENCIÓN","EN EJECUCIÓN"))</f>
        <v>EN EJECUCIÓN</v>
      </c>
      <c r="AO28" s="192"/>
      <c r="AP28" s="199"/>
      <c r="AQ28" s="196"/>
      <c r="AR28" s="188" t="str">
        <f t="shared" ref="AR28" si="49">(IF(AQ28="","",IF(OR($I28=0,$I28="",AO28=""),"",AQ28/$I28)))</f>
        <v/>
      </c>
      <c r="AS28" s="189" t="str">
        <f t="shared" ref="AS28" si="50">(IF(OR($K28="",AR28=""),"",IF(OR($K28=0,AR28=0),0,IF((AR28*100%)/$K28&gt;100%,100%,(AR28*100%)/$K28))))</f>
        <v/>
      </c>
      <c r="AT28" s="190" t="str">
        <f t="shared" ref="AT28" si="51">IF(AQ28="","",IF(AS28&lt;100%, IF(AS28&lt;100%, "ALERTA","EN TERMINO"), IF(AS28=100%, "OK", "EN TERMINO")))</f>
        <v/>
      </c>
      <c r="AU28" s="199"/>
      <c r="AV28" s="186"/>
      <c r="AW28" s="264"/>
      <c r="AX28" s="196" t="str">
        <f t="shared" si="3"/>
        <v>NO</v>
      </c>
      <c r="AY28" s="175" t="s">
        <v>120</v>
      </c>
      <c r="AZ28" s="208" t="str">
        <f t="shared" si="4"/>
        <v>NO APLICA</v>
      </c>
      <c r="BA28" s="214" t="str">
        <f t="shared" si="5"/>
        <v>NO APLICA</v>
      </c>
      <c r="BB28" s="154"/>
      <c r="BC28" s="153"/>
    </row>
    <row r="29" spans="2:55" ht="48" customHeight="1" x14ac:dyDescent="0.2">
      <c r="B29" s="218" t="s">
        <v>109</v>
      </c>
      <c r="C29" s="304"/>
      <c r="D29" s="375" t="s">
        <v>240</v>
      </c>
      <c r="E29" s="220" t="s">
        <v>241</v>
      </c>
      <c r="F29" s="220" t="s">
        <v>124</v>
      </c>
      <c r="G29" s="221" t="s">
        <v>242</v>
      </c>
      <c r="H29" s="221" t="s">
        <v>243</v>
      </c>
      <c r="I29" s="219">
        <v>1</v>
      </c>
      <c r="J29" s="222" t="s">
        <v>127</v>
      </c>
      <c r="K29" s="223">
        <v>1</v>
      </c>
      <c r="L29" s="224">
        <v>45300</v>
      </c>
      <c r="M29" s="234">
        <v>45473</v>
      </c>
      <c r="N29" s="230"/>
      <c r="O29" s="230"/>
      <c r="P29" s="236"/>
      <c r="Q29" s="230"/>
      <c r="R29" s="230"/>
      <c r="S29" s="230"/>
      <c r="T29" s="228" t="s">
        <v>202</v>
      </c>
      <c r="U29" s="218" t="s">
        <v>192</v>
      </c>
      <c r="V29" s="256" t="s">
        <v>119</v>
      </c>
      <c r="W29" s="192">
        <v>45838</v>
      </c>
      <c r="X29" s="191"/>
      <c r="Y29" s="196"/>
      <c r="Z29" s="225" t="str">
        <f t="shared" si="0"/>
        <v/>
      </c>
      <c r="AA29" s="226" t="str">
        <f t="shared" si="1"/>
        <v/>
      </c>
      <c r="AB29" s="227" t="str">
        <f t="shared" si="2"/>
        <v/>
      </c>
      <c r="AC29" s="228" t="s">
        <v>202</v>
      </c>
      <c r="AD29" s="218" t="s">
        <v>192</v>
      </c>
      <c r="AE29" s="256" t="s">
        <v>119</v>
      </c>
      <c r="AF29" s="229"/>
      <c r="AG29" s="230"/>
      <c r="AH29" s="230"/>
      <c r="AI29" s="230"/>
      <c r="AJ29" s="230"/>
      <c r="AK29" s="230"/>
      <c r="AL29" s="197"/>
      <c r="AM29" s="186"/>
      <c r="AN29" s="260"/>
      <c r="AO29" s="154"/>
      <c r="AP29" s="154"/>
      <c r="AQ29" s="196"/>
      <c r="AR29" s="230"/>
      <c r="AS29" s="230"/>
      <c r="AT29" s="230"/>
      <c r="AU29" s="228"/>
      <c r="AV29" s="218"/>
      <c r="AW29" s="264"/>
      <c r="AX29" s="196" t="str">
        <f t="shared" si="3"/>
        <v>NO</v>
      </c>
      <c r="AY29" s="175" t="s">
        <v>120</v>
      </c>
      <c r="AZ29" s="208" t="str">
        <f t="shared" si="4"/>
        <v>NO APLICA</v>
      </c>
      <c r="BA29" s="214" t="str">
        <f t="shared" si="5"/>
        <v>NO APLICA</v>
      </c>
      <c r="BB29" s="230"/>
      <c r="BC29" s="219"/>
    </row>
    <row r="30" spans="2:55" ht="43.5" customHeight="1" x14ac:dyDescent="0.2">
      <c r="B30" s="186" t="s">
        <v>109</v>
      </c>
      <c r="C30" s="303" t="s">
        <v>244</v>
      </c>
      <c r="D30" s="374" t="s">
        <v>151</v>
      </c>
      <c r="E30" s="231" t="s">
        <v>245</v>
      </c>
      <c r="F30" s="220" t="s">
        <v>246</v>
      </c>
      <c r="G30" s="194" t="s">
        <v>247</v>
      </c>
      <c r="H30" s="194" t="s">
        <v>248</v>
      </c>
      <c r="I30" s="153">
        <v>1</v>
      </c>
      <c r="J30" s="205" t="s">
        <v>156</v>
      </c>
      <c r="K30" s="223">
        <v>1</v>
      </c>
      <c r="L30" s="224">
        <v>45576</v>
      </c>
      <c r="M30" s="285">
        <v>45657</v>
      </c>
      <c r="N30" s="192"/>
      <c r="O30" s="196"/>
      <c r="P30" s="196"/>
      <c r="Q30" s="188"/>
      <c r="R30" s="189"/>
      <c r="S30" s="190"/>
      <c r="T30" s="197" t="s">
        <v>163</v>
      </c>
      <c r="U30" s="186" t="s">
        <v>192</v>
      </c>
      <c r="V30" s="256" t="s">
        <v>119</v>
      </c>
      <c r="W30" s="192">
        <v>45838</v>
      </c>
      <c r="X30" s="154"/>
      <c r="Y30" s="154"/>
      <c r="Z30" s="154"/>
      <c r="AA30" s="154"/>
      <c r="AB30" s="154"/>
      <c r="AC30" s="197" t="s">
        <v>163</v>
      </c>
      <c r="AD30" s="186" t="s">
        <v>192</v>
      </c>
      <c r="AE30" s="256" t="s">
        <v>119</v>
      </c>
      <c r="AF30" s="154"/>
      <c r="AG30" s="154"/>
      <c r="AH30" s="154"/>
      <c r="AI30" s="154"/>
      <c r="AJ30" s="154"/>
      <c r="AK30" s="154"/>
      <c r="AL30" s="154"/>
      <c r="AM30" s="154"/>
      <c r="AN30" s="258"/>
      <c r="AO30" s="192"/>
      <c r="AP30" s="196"/>
      <c r="AQ30" s="196"/>
      <c r="AR30" s="188" t="str">
        <f t="shared" ref="AR30:AR32" si="52">(IF(AQ30="","",IF(OR($I30=0,$I30="",AO30=""),"",AQ30/$I30)))</f>
        <v/>
      </c>
      <c r="AS30" s="189" t="str">
        <f t="shared" ref="AS30:AS32" si="53">(IF(OR($K30="",AR30=""),"",IF(OR($K30=0,AR30=0),0,IF((AR30*100%)/$K30&gt;100%,100%,(AR30*100%)/$K30))))</f>
        <v/>
      </c>
      <c r="AT30" s="190" t="str">
        <f t="shared" ref="AT30:AT32" si="54">IF(AQ30="","",IF(AS30&lt;100%, IF(AS30&lt;100%, "ALERTA","EN TERMINO"), IF(AS30=100%, "OK", "EN TERMINO")))</f>
        <v/>
      </c>
      <c r="AU30" s="199"/>
      <c r="AV30" s="186"/>
      <c r="AW30" s="264"/>
      <c r="AX30" s="196" t="str">
        <f t="shared" si="3"/>
        <v>NO</v>
      </c>
      <c r="AY30" s="175" t="s">
        <v>120</v>
      </c>
      <c r="AZ30" s="208" t="str">
        <f t="shared" si="4"/>
        <v>NO APLICA</v>
      </c>
      <c r="BA30" s="214" t="str">
        <f t="shared" si="5"/>
        <v>NO APLICA</v>
      </c>
      <c r="BB30" s="154"/>
      <c r="BC30" s="153"/>
    </row>
    <row r="31" spans="2:55" ht="43.5" customHeight="1" x14ac:dyDescent="0.2">
      <c r="B31" s="186" t="s">
        <v>109</v>
      </c>
      <c r="C31" s="303"/>
      <c r="D31" s="374" t="s">
        <v>179</v>
      </c>
      <c r="E31" s="231" t="s">
        <v>249</v>
      </c>
      <c r="F31" s="220" t="s">
        <v>250</v>
      </c>
      <c r="G31" s="194" t="s">
        <v>251</v>
      </c>
      <c r="H31" s="194" t="s">
        <v>252</v>
      </c>
      <c r="I31" s="153">
        <v>1</v>
      </c>
      <c r="J31" s="244" t="s">
        <v>156</v>
      </c>
      <c r="K31" s="242">
        <v>1</v>
      </c>
      <c r="L31" s="252">
        <v>45576</v>
      </c>
      <c r="M31" s="285">
        <v>45657</v>
      </c>
      <c r="N31" s="192"/>
      <c r="O31" s="196"/>
      <c r="P31" s="196"/>
      <c r="Q31" s="188"/>
      <c r="R31" s="189"/>
      <c r="S31" s="190"/>
      <c r="T31" s="197" t="s">
        <v>163</v>
      </c>
      <c r="U31" s="186" t="s">
        <v>192</v>
      </c>
      <c r="V31" s="256" t="s">
        <v>119</v>
      </c>
      <c r="W31" s="192">
        <v>45838</v>
      </c>
      <c r="X31" s="154"/>
      <c r="Y31" s="154"/>
      <c r="Z31" s="154"/>
      <c r="AA31" s="154"/>
      <c r="AB31" s="154"/>
      <c r="AC31" s="197" t="s">
        <v>163</v>
      </c>
      <c r="AD31" s="186" t="s">
        <v>192</v>
      </c>
      <c r="AE31" s="256" t="s">
        <v>119</v>
      </c>
      <c r="AF31" s="154"/>
      <c r="AG31" s="154"/>
      <c r="AH31" s="154"/>
      <c r="AI31" s="154"/>
      <c r="AJ31" s="154"/>
      <c r="AK31" s="154"/>
      <c r="AL31" s="154"/>
      <c r="AM31" s="154"/>
      <c r="AN31" s="258"/>
      <c r="AO31" s="192"/>
      <c r="AP31" s="196"/>
      <c r="AQ31" s="196"/>
      <c r="AR31" s="188" t="str">
        <f t="shared" si="52"/>
        <v/>
      </c>
      <c r="AS31" s="189" t="str">
        <f t="shared" si="53"/>
        <v/>
      </c>
      <c r="AT31" s="190" t="str">
        <f t="shared" si="54"/>
        <v/>
      </c>
      <c r="AU31" s="199"/>
      <c r="AV31" s="186"/>
      <c r="AW31" s="264"/>
      <c r="AX31" s="196" t="str">
        <f t="shared" si="3"/>
        <v>NO</v>
      </c>
      <c r="AY31" s="175" t="s">
        <v>120</v>
      </c>
      <c r="AZ31" s="208" t="str">
        <f t="shared" si="4"/>
        <v>NO APLICA</v>
      </c>
      <c r="BA31" s="214" t="str">
        <f t="shared" si="5"/>
        <v>NO APLICA</v>
      </c>
      <c r="BB31" s="154"/>
      <c r="BC31" s="153"/>
    </row>
    <row r="32" spans="2:55" ht="88.5" customHeight="1" x14ac:dyDescent="0.2">
      <c r="B32" s="186" t="s">
        <v>109</v>
      </c>
      <c r="C32" s="303"/>
      <c r="D32" s="374" t="s">
        <v>184</v>
      </c>
      <c r="E32" s="231" t="s">
        <v>253</v>
      </c>
      <c r="F32" s="220" t="s">
        <v>254</v>
      </c>
      <c r="G32" s="194" t="s">
        <v>255</v>
      </c>
      <c r="H32" s="194" t="s">
        <v>256</v>
      </c>
      <c r="I32" s="153">
        <v>1</v>
      </c>
      <c r="J32" s="205" t="s">
        <v>169</v>
      </c>
      <c r="K32" s="245">
        <v>1</v>
      </c>
      <c r="L32" s="224">
        <v>45658</v>
      </c>
      <c r="M32" s="224">
        <v>45838</v>
      </c>
      <c r="N32" s="229">
        <v>45747</v>
      </c>
      <c r="O32" s="201" t="s">
        <v>257</v>
      </c>
      <c r="P32" s="200">
        <v>1</v>
      </c>
      <c r="Q32" s="188">
        <f t="shared" ref="Q32" si="55">(IF(P32="","",IF(OR($I32=0,$I32="",N32=""),"",P32/$I32)))</f>
        <v>1</v>
      </c>
      <c r="R32" s="189">
        <f t="shared" ref="R32" si="56">(IF(OR($K32="",Q32=""),"",IF(OR($K32=0,Q32=0),0,IF((Q32*100%)/$K32&gt;100%,100%,(Q32*100%)/$K32))))</f>
        <v>1</v>
      </c>
      <c r="S32" s="190" t="str">
        <f t="shared" ref="S32" si="57">IF(P32="","",IF(R32&lt;100%, IF(R32&lt;100%, "ALERTA","EN TERMINO"), IF(R32=100%, "OK", "EN TERMINO")))</f>
        <v>OK</v>
      </c>
      <c r="T32" s="199" t="s">
        <v>258</v>
      </c>
      <c r="U32" s="186" t="s">
        <v>192</v>
      </c>
      <c r="V32" s="256" t="s">
        <v>119</v>
      </c>
      <c r="W32" s="192">
        <v>45838</v>
      </c>
      <c r="X32" s="154"/>
      <c r="Y32" s="154"/>
      <c r="Z32" s="154"/>
      <c r="AA32" s="154"/>
      <c r="AB32" s="154"/>
      <c r="AC32" s="197" t="s">
        <v>458</v>
      </c>
      <c r="AD32" s="186" t="s">
        <v>192</v>
      </c>
      <c r="AE32" s="256" t="s">
        <v>119</v>
      </c>
      <c r="AF32" s="154"/>
      <c r="AG32" s="154"/>
      <c r="AH32" s="154"/>
      <c r="AI32" s="154"/>
      <c r="AJ32" s="154"/>
      <c r="AK32" s="154"/>
      <c r="AL32" s="154"/>
      <c r="AM32" s="154"/>
      <c r="AN32" s="258"/>
      <c r="AO32" s="192"/>
      <c r="AP32" s="201"/>
      <c r="AQ32" s="200"/>
      <c r="AR32" s="188" t="str">
        <f t="shared" si="52"/>
        <v/>
      </c>
      <c r="AS32" s="189" t="str">
        <f t="shared" si="53"/>
        <v/>
      </c>
      <c r="AT32" s="190" t="str">
        <f t="shared" si="54"/>
        <v/>
      </c>
      <c r="AU32" s="199"/>
      <c r="AV32" s="186"/>
      <c r="AW32" s="214"/>
      <c r="AX32" s="196" t="str">
        <f t="shared" si="3"/>
        <v>NO</v>
      </c>
      <c r="AY32" s="175" t="s">
        <v>120</v>
      </c>
      <c r="AZ32" s="208" t="str">
        <f t="shared" si="4"/>
        <v>NO APLICA</v>
      </c>
      <c r="BA32" s="214" t="str">
        <f t="shared" si="5"/>
        <v>NO APLICA</v>
      </c>
      <c r="BB32" s="154"/>
      <c r="BC32" s="153"/>
    </row>
    <row r="33" spans="2:55" ht="45.75" customHeight="1" x14ac:dyDescent="0.2">
      <c r="B33" s="186" t="s">
        <v>109</v>
      </c>
      <c r="C33" s="303"/>
      <c r="D33" s="374" t="s">
        <v>184</v>
      </c>
      <c r="E33" s="231" t="s">
        <v>253</v>
      </c>
      <c r="F33" s="220" t="s">
        <v>254</v>
      </c>
      <c r="G33" s="194" t="s">
        <v>259</v>
      </c>
      <c r="H33" s="194" t="s">
        <v>260</v>
      </c>
      <c r="I33" s="153">
        <v>1</v>
      </c>
      <c r="J33" s="205" t="s">
        <v>261</v>
      </c>
      <c r="K33" s="223">
        <v>1</v>
      </c>
      <c r="L33" s="224">
        <v>45576</v>
      </c>
      <c r="M33" s="284">
        <v>45657</v>
      </c>
      <c r="N33" s="271">
        <v>45747</v>
      </c>
      <c r="O33" s="273"/>
      <c r="P33" s="200"/>
      <c r="Q33" s="188"/>
      <c r="R33" s="189"/>
      <c r="S33" s="190"/>
      <c r="T33" s="197" t="s">
        <v>163</v>
      </c>
      <c r="U33" s="186" t="s">
        <v>192</v>
      </c>
      <c r="V33" s="256" t="s">
        <v>119</v>
      </c>
      <c r="W33" s="192">
        <v>45838</v>
      </c>
      <c r="X33" s="154"/>
      <c r="Y33" s="154"/>
      <c r="Z33" s="154"/>
      <c r="AA33" s="154"/>
      <c r="AB33" s="154"/>
      <c r="AC33" s="197" t="s">
        <v>163</v>
      </c>
      <c r="AD33" s="186" t="s">
        <v>192</v>
      </c>
      <c r="AE33" s="256" t="s">
        <v>119</v>
      </c>
      <c r="AF33" s="154"/>
      <c r="AG33" s="154"/>
      <c r="AH33" s="154"/>
      <c r="AI33" s="154"/>
      <c r="AJ33" s="154"/>
      <c r="AK33" s="154"/>
      <c r="AL33" s="154"/>
      <c r="AM33" s="154"/>
      <c r="AN33" s="258"/>
      <c r="AO33" s="192"/>
      <c r="AP33" s="199"/>
      <c r="AQ33" s="200"/>
      <c r="AR33" s="188" t="str">
        <f t="shared" ref="AR33" si="58">(IF(AQ33="","",IF(OR($I33=0,$I33="",AO33=""),"",AQ33/$I33)))</f>
        <v/>
      </c>
      <c r="AS33" s="189" t="str">
        <f t="shared" ref="AS33" si="59">(IF(OR($K33="",AR33=""),"",IF(OR($K33=0,AR33=0),0,IF((AR33*100%)/$K33&gt;100%,100%,(AR33*100%)/$K33))))</f>
        <v/>
      </c>
      <c r="AT33" s="190" t="str">
        <f t="shared" ref="AT33" si="60">IF(AQ33="","",IF(AS33&lt;100%, IF(AS33&lt;100%, "ALERTA","EN TERMINO"), IF(AS33=100%, "OK", "EN TERMINO")))</f>
        <v/>
      </c>
      <c r="AU33" s="199"/>
      <c r="AV33" s="186"/>
      <c r="AW33" s="264"/>
      <c r="AX33" s="196" t="str">
        <f t="shared" si="3"/>
        <v>NO</v>
      </c>
      <c r="AY33" s="175" t="s">
        <v>120</v>
      </c>
      <c r="AZ33" s="208" t="str">
        <f t="shared" si="4"/>
        <v>NO APLICA</v>
      </c>
      <c r="BA33" s="214" t="str">
        <f t="shared" si="5"/>
        <v>NO APLICA</v>
      </c>
      <c r="BB33" s="154"/>
      <c r="BC33" s="153"/>
    </row>
    <row r="34" spans="2:55" ht="45.75" customHeight="1" x14ac:dyDescent="0.2">
      <c r="B34" s="186" t="s">
        <v>109</v>
      </c>
      <c r="C34" s="303"/>
      <c r="D34" s="374" t="s">
        <v>217</v>
      </c>
      <c r="E34" s="231" t="s">
        <v>262</v>
      </c>
      <c r="F34" s="220" t="s">
        <v>263</v>
      </c>
      <c r="G34" s="194" t="s">
        <v>264</v>
      </c>
      <c r="H34" s="194" t="s">
        <v>265</v>
      </c>
      <c r="I34" s="153">
        <v>1</v>
      </c>
      <c r="J34" s="205" t="s">
        <v>266</v>
      </c>
      <c r="K34" s="223">
        <v>1</v>
      </c>
      <c r="L34" s="224">
        <v>45576</v>
      </c>
      <c r="M34" s="284">
        <v>45657</v>
      </c>
      <c r="N34" s="271"/>
      <c r="O34" s="274"/>
      <c r="P34" s="196"/>
      <c r="Q34" s="225"/>
      <c r="R34" s="226"/>
      <c r="S34" s="227"/>
      <c r="T34" s="197" t="s">
        <v>163</v>
      </c>
      <c r="U34" s="218" t="s">
        <v>192</v>
      </c>
      <c r="V34" s="256" t="s">
        <v>119</v>
      </c>
      <c r="W34" s="192">
        <v>45838</v>
      </c>
      <c r="X34" s="154"/>
      <c r="Y34" s="257"/>
      <c r="Z34" s="225"/>
      <c r="AA34" s="226"/>
      <c r="AB34" s="154"/>
      <c r="AC34" s="197" t="s">
        <v>163</v>
      </c>
      <c r="AD34" s="218" t="s">
        <v>192</v>
      </c>
      <c r="AE34" s="256" t="s">
        <v>119</v>
      </c>
      <c r="AF34" s="154"/>
      <c r="AG34" s="154"/>
      <c r="AH34" s="154"/>
      <c r="AI34" s="154"/>
      <c r="AJ34" s="154"/>
      <c r="AK34" s="154"/>
      <c r="AL34" s="154"/>
      <c r="AM34" s="154"/>
      <c r="AN34" s="258"/>
      <c r="AO34" s="192"/>
      <c r="AP34" s="193"/>
      <c r="AQ34" s="196"/>
      <c r="AR34" s="225" t="str">
        <f t="shared" ref="AR34" si="61">(IF(AQ34="","",IF(OR($I34=0,$I34="",AO34=""),"",AQ34/$I34)))</f>
        <v/>
      </c>
      <c r="AS34" s="226" t="str">
        <f t="shared" ref="AS34" si="62">(IF(OR($K34="",AR34=""),"",IF(OR($K34=0,AR34=0),0,IF((AR34*100%)/$K34&gt;100%,100%,(AR34*100%)/$K34))))</f>
        <v/>
      </c>
      <c r="AT34" s="227" t="str">
        <f t="shared" ref="AT34" si="63">IF(AQ34="","",IF(AS34&lt;100%, IF(AS34&lt;100%, "ALERTA","EN TERMINO"), IF(AS34=100%, "OK", "EN TERMINO")))</f>
        <v/>
      </c>
      <c r="AU34" s="199"/>
      <c r="AV34" s="218"/>
      <c r="AW34" s="264"/>
      <c r="AX34" s="196" t="str">
        <f t="shared" si="3"/>
        <v>NO</v>
      </c>
      <c r="AY34" s="175" t="s">
        <v>120</v>
      </c>
      <c r="AZ34" s="208" t="str">
        <f t="shared" si="4"/>
        <v>NO APLICA</v>
      </c>
      <c r="BA34" s="214" t="str">
        <f t="shared" si="5"/>
        <v>NO APLICA</v>
      </c>
      <c r="BB34" s="154"/>
      <c r="BC34" s="153"/>
    </row>
    <row r="35" spans="2:55" ht="45.75" customHeight="1" x14ac:dyDescent="0.2">
      <c r="B35" s="186" t="s">
        <v>109</v>
      </c>
      <c r="C35" s="303"/>
      <c r="D35" s="374" t="s">
        <v>222</v>
      </c>
      <c r="E35" s="231" t="s">
        <v>267</v>
      </c>
      <c r="F35" s="220" t="s">
        <v>268</v>
      </c>
      <c r="G35" s="194" t="s">
        <v>269</v>
      </c>
      <c r="H35" s="194" t="s">
        <v>270</v>
      </c>
      <c r="I35" s="153">
        <v>1</v>
      </c>
      <c r="J35" s="205" t="s">
        <v>169</v>
      </c>
      <c r="K35" s="223">
        <v>1</v>
      </c>
      <c r="L35" s="224">
        <v>45576</v>
      </c>
      <c r="M35" s="284">
        <v>45657</v>
      </c>
      <c r="N35" s="271"/>
      <c r="O35" s="275"/>
      <c r="P35" s="200"/>
      <c r="Q35" s="225"/>
      <c r="R35" s="226"/>
      <c r="S35" s="227"/>
      <c r="T35" s="197" t="s">
        <v>163</v>
      </c>
      <c r="U35" s="186" t="s">
        <v>192</v>
      </c>
      <c r="V35" s="256" t="s">
        <v>119</v>
      </c>
      <c r="W35" s="192">
        <v>45838</v>
      </c>
      <c r="X35" s="154"/>
      <c r="Y35" s="154"/>
      <c r="Z35" s="154"/>
      <c r="AA35" s="154"/>
      <c r="AB35" s="154"/>
      <c r="AC35" s="197" t="s">
        <v>163</v>
      </c>
      <c r="AD35" s="186" t="s">
        <v>192</v>
      </c>
      <c r="AE35" s="256" t="s">
        <v>119</v>
      </c>
      <c r="AF35" s="154"/>
      <c r="AG35" s="154"/>
      <c r="AH35" s="154"/>
      <c r="AI35" s="154"/>
      <c r="AJ35" s="154"/>
      <c r="AK35" s="154"/>
      <c r="AL35" s="154"/>
      <c r="AM35" s="154"/>
      <c r="AN35" s="258"/>
      <c r="AO35" s="192"/>
      <c r="AP35" s="201"/>
      <c r="AQ35" s="200"/>
      <c r="AR35" s="225" t="str">
        <f t="shared" ref="AR35" si="64">(IF(AQ35="","",IF(OR($I35=0,$I35="",AO35=""),"",AQ35/$I35)))</f>
        <v/>
      </c>
      <c r="AS35" s="226" t="str">
        <f t="shared" ref="AS35" si="65">(IF(OR($K35="",AR35=""),"",IF(OR($K35=0,AR35=0),0,IF((AR35*100%)/$K35&gt;100%,100%,(AR35*100%)/$K35))))</f>
        <v/>
      </c>
      <c r="AT35" s="227" t="str">
        <f t="shared" ref="AT35" si="66">IF(AQ35="","",IF(AS35&lt;100%, IF(AS35&lt;100%, "ALERTA","EN TERMINO"), IF(AS35=100%, "OK", "EN TERMINO")))</f>
        <v/>
      </c>
      <c r="AU35" s="199"/>
      <c r="AV35" s="186"/>
      <c r="AW35" s="264"/>
      <c r="AX35" s="196" t="str">
        <f t="shared" si="3"/>
        <v>NO</v>
      </c>
      <c r="AY35" s="175" t="s">
        <v>120</v>
      </c>
      <c r="AZ35" s="208" t="str">
        <f t="shared" si="4"/>
        <v>NO APLICA</v>
      </c>
      <c r="BA35" s="214" t="str">
        <f t="shared" si="5"/>
        <v>NO APLICA</v>
      </c>
      <c r="BB35" s="154"/>
      <c r="BC35" s="153"/>
    </row>
    <row r="36" spans="2:55" ht="45.75" customHeight="1" x14ac:dyDescent="0.2">
      <c r="B36" s="186" t="s">
        <v>109</v>
      </c>
      <c r="C36" s="303"/>
      <c r="D36" s="374" t="s">
        <v>222</v>
      </c>
      <c r="E36" s="231" t="s">
        <v>267</v>
      </c>
      <c r="F36" s="220" t="s">
        <v>268</v>
      </c>
      <c r="G36" s="194" t="s">
        <v>271</v>
      </c>
      <c r="H36" s="194" t="s">
        <v>272</v>
      </c>
      <c r="I36" s="153">
        <v>1</v>
      </c>
      <c r="J36" s="205" t="s">
        <v>273</v>
      </c>
      <c r="K36" s="223">
        <v>1</v>
      </c>
      <c r="L36" s="224">
        <v>45576</v>
      </c>
      <c r="M36" s="284">
        <v>45657</v>
      </c>
      <c r="N36" s="271"/>
      <c r="O36" s="275"/>
      <c r="P36" s="200"/>
      <c r="Q36" s="225"/>
      <c r="R36" s="226"/>
      <c r="S36" s="227"/>
      <c r="T36" s="197" t="s">
        <v>163</v>
      </c>
      <c r="U36" s="186" t="s">
        <v>192</v>
      </c>
      <c r="V36" s="256" t="s">
        <v>119</v>
      </c>
      <c r="W36" s="192">
        <v>45838</v>
      </c>
      <c r="X36" s="154"/>
      <c r="Y36" s="154"/>
      <c r="Z36" s="154"/>
      <c r="AA36" s="154"/>
      <c r="AB36" s="154"/>
      <c r="AC36" s="197" t="s">
        <v>163</v>
      </c>
      <c r="AD36" s="186" t="s">
        <v>192</v>
      </c>
      <c r="AE36" s="256" t="s">
        <v>119</v>
      </c>
      <c r="AF36" s="154"/>
      <c r="AG36" s="154"/>
      <c r="AH36" s="154"/>
      <c r="AI36" s="154"/>
      <c r="AJ36" s="154"/>
      <c r="AK36" s="154"/>
      <c r="AL36" s="154"/>
      <c r="AM36" s="154"/>
      <c r="AN36" s="258"/>
      <c r="AO36" s="192"/>
      <c r="AP36" s="201"/>
      <c r="AQ36" s="200"/>
      <c r="AR36" s="225" t="str">
        <f t="shared" ref="AR36" si="67">(IF(AQ36="","",IF(OR($I36=0,$I36="",AO36=""),"",AQ36/$I36)))</f>
        <v/>
      </c>
      <c r="AS36" s="226" t="str">
        <f t="shared" ref="AS36" si="68">(IF(OR($K36="",AR36=""),"",IF(OR($K36=0,AR36=0),0,IF((AR36*100%)/$K36&gt;100%,100%,(AR36*100%)/$K36))))</f>
        <v/>
      </c>
      <c r="AT36" s="227" t="str">
        <f t="shared" ref="AT36" si="69">IF(AQ36="","",IF(AS36&lt;100%, IF(AS36&lt;100%, "ALERTA","EN TERMINO"), IF(AS36=100%, "OK", "EN TERMINO")))</f>
        <v/>
      </c>
      <c r="AU36" s="199"/>
      <c r="AV36" s="186"/>
      <c r="AW36" s="264"/>
      <c r="AX36" s="196" t="str">
        <f t="shared" si="3"/>
        <v>NO</v>
      </c>
      <c r="AY36" s="175" t="s">
        <v>120</v>
      </c>
      <c r="AZ36" s="208" t="str">
        <f t="shared" si="4"/>
        <v>NO APLICA</v>
      </c>
      <c r="BA36" s="214" t="str">
        <f t="shared" si="5"/>
        <v>NO APLICA</v>
      </c>
      <c r="BB36" s="154"/>
      <c r="BC36" s="153"/>
    </row>
    <row r="37" spans="2:55" ht="43.5" customHeight="1" x14ac:dyDescent="0.2">
      <c r="B37" s="186" t="s">
        <v>109</v>
      </c>
      <c r="C37" s="303"/>
      <c r="D37" s="374" t="s">
        <v>222</v>
      </c>
      <c r="E37" s="231" t="s">
        <v>267</v>
      </c>
      <c r="F37" s="220" t="s">
        <v>268</v>
      </c>
      <c r="G37" s="194" t="s">
        <v>274</v>
      </c>
      <c r="H37" s="194" t="s">
        <v>275</v>
      </c>
      <c r="I37" s="153">
        <v>1</v>
      </c>
      <c r="J37" s="244" t="s">
        <v>169</v>
      </c>
      <c r="K37" s="242">
        <v>1</v>
      </c>
      <c r="L37" s="243">
        <v>45576</v>
      </c>
      <c r="M37" s="272">
        <v>45688</v>
      </c>
      <c r="N37" s="271"/>
      <c r="O37" s="275"/>
      <c r="P37" s="200"/>
      <c r="Q37" s="225"/>
      <c r="R37" s="226"/>
      <c r="S37" s="227"/>
      <c r="T37" s="197" t="s">
        <v>163</v>
      </c>
      <c r="U37" s="186" t="s">
        <v>192</v>
      </c>
      <c r="V37" s="256" t="s">
        <v>119</v>
      </c>
      <c r="W37" s="192">
        <v>45838</v>
      </c>
      <c r="X37" s="154"/>
      <c r="Y37" s="154"/>
      <c r="Z37" s="154"/>
      <c r="AA37" s="154"/>
      <c r="AB37" s="154"/>
      <c r="AC37" s="197" t="s">
        <v>163</v>
      </c>
      <c r="AD37" s="186" t="s">
        <v>192</v>
      </c>
      <c r="AE37" s="256" t="s">
        <v>119</v>
      </c>
      <c r="AF37" s="154"/>
      <c r="AG37" s="154"/>
      <c r="AH37" s="154"/>
      <c r="AI37" s="154"/>
      <c r="AJ37" s="154"/>
      <c r="AK37" s="154"/>
      <c r="AL37" s="154"/>
      <c r="AM37" s="154"/>
      <c r="AN37" s="258"/>
      <c r="AO37" s="192"/>
      <c r="AP37" s="201"/>
      <c r="AQ37" s="200"/>
      <c r="AR37" s="225" t="str">
        <f t="shared" ref="AR37" si="70">(IF(AQ37="","",IF(OR($I37=0,$I37="",AO37=""),"",AQ37/$I37)))</f>
        <v/>
      </c>
      <c r="AS37" s="226" t="str">
        <f t="shared" ref="AS37" si="71">(IF(OR($K37="",AR37=""),"",IF(OR($K37=0,AR37=0),0,IF((AR37*100%)/$K37&gt;100%,100%,(AR37*100%)/$K37))))</f>
        <v/>
      </c>
      <c r="AT37" s="227" t="str">
        <f t="shared" ref="AT37" si="72">IF(AQ37="","",IF(AS37&lt;100%, IF(AS37&lt;100%, "ALERTA","EN TERMINO"), IF(AS37=100%, "OK", "EN TERMINO")))</f>
        <v/>
      </c>
      <c r="AU37" s="199"/>
      <c r="AV37" s="186"/>
      <c r="AW37" s="264"/>
      <c r="AX37" s="196" t="str">
        <f t="shared" si="3"/>
        <v>NO</v>
      </c>
      <c r="AY37" s="175" t="s">
        <v>120</v>
      </c>
      <c r="AZ37" s="208" t="str">
        <f t="shared" si="4"/>
        <v>NO APLICA</v>
      </c>
      <c r="BA37" s="214" t="str">
        <f t="shared" si="5"/>
        <v>NO APLICA</v>
      </c>
      <c r="BB37" s="154"/>
      <c r="BC37" s="153"/>
    </row>
    <row r="38" spans="2:55" ht="43.5" customHeight="1" x14ac:dyDescent="0.2">
      <c r="B38" s="186" t="s">
        <v>109</v>
      </c>
      <c r="C38" s="303"/>
      <c r="D38" s="374" t="s">
        <v>228</v>
      </c>
      <c r="E38" s="231" t="s">
        <v>276</v>
      </c>
      <c r="F38" s="220" t="s">
        <v>277</v>
      </c>
      <c r="G38" s="194" t="s">
        <v>264</v>
      </c>
      <c r="H38" s="194" t="s">
        <v>265</v>
      </c>
      <c r="I38" s="153">
        <v>1</v>
      </c>
      <c r="J38" s="244" t="s">
        <v>266</v>
      </c>
      <c r="K38" s="250">
        <v>1</v>
      </c>
      <c r="L38" s="251">
        <v>45576</v>
      </c>
      <c r="M38" s="280">
        <v>45657</v>
      </c>
      <c r="N38" s="271"/>
      <c r="O38" s="274"/>
      <c r="P38" s="196"/>
      <c r="Q38" s="225"/>
      <c r="R38" s="226"/>
      <c r="S38" s="227"/>
      <c r="T38" s="197" t="s">
        <v>163</v>
      </c>
      <c r="U38" s="218" t="s">
        <v>192</v>
      </c>
      <c r="V38" s="256" t="s">
        <v>119</v>
      </c>
      <c r="W38" s="192">
        <v>45838</v>
      </c>
      <c r="X38" s="154"/>
      <c r="Y38" s="257"/>
      <c r="Z38" s="225"/>
      <c r="AA38" s="226"/>
      <c r="AB38" s="154"/>
      <c r="AC38" s="197" t="s">
        <v>163</v>
      </c>
      <c r="AD38" s="218" t="s">
        <v>192</v>
      </c>
      <c r="AE38" s="256" t="s">
        <v>119</v>
      </c>
      <c r="AF38" s="154"/>
      <c r="AG38" s="154"/>
      <c r="AH38" s="154"/>
      <c r="AI38" s="154"/>
      <c r="AJ38" s="154"/>
      <c r="AK38" s="154"/>
      <c r="AL38" s="154"/>
      <c r="AM38" s="154"/>
      <c r="AN38" s="258"/>
      <c r="AO38" s="192"/>
      <c r="AP38" s="193"/>
      <c r="AQ38" s="196"/>
      <c r="AR38" s="225" t="str">
        <f t="shared" ref="AR38" si="73">(IF(AQ38="","",IF(OR($I38=0,$I38="",AO38=""),"",AQ38/$I38)))</f>
        <v/>
      </c>
      <c r="AS38" s="226" t="str">
        <f t="shared" ref="AS38" si="74">(IF(OR($K38="",AR38=""),"",IF(OR($K38=0,AR38=0),0,IF((AR38*100%)/$K38&gt;100%,100%,(AR38*100%)/$K38))))</f>
        <v/>
      </c>
      <c r="AT38" s="227" t="str">
        <f t="shared" ref="AT38" si="75">IF(AQ38="","",IF(AS38&lt;100%, IF(AS38&lt;100%, "ALERTA","EN TERMINO"), IF(AS38=100%, "OK", "EN TERMINO")))</f>
        <v/>
      </c>
      <c r="AU38" s="199"/>
      <c r="AV38" s="218"/>
      <c r="AW38" s="264"/>
      <c r="AX38" s="196" t="str">
        <f t="shared" si="3"/>
        <v>NO</v>
      </c>
      <c r="AY38" s="175" t="s">
        <v>120</v>
      </c>
      <c r="AZ38" s="208" t="str">
        <f t="shared" si="4"/>
        <v>NO APLICA</v>
      </c>
      <c r="BA38" s="214" t="str">
        <f t="shared" si="5"/>
        <v>NO APLICA</v>
      </c>
      <c r="BB38" s="154"/>
      <c r="BC38" s="153"/>
    </row>
    <row r="39" spans="2:55" ht="43.5" customHeight="1" x14ac:dyDescent="0.2">
      <c r="B39" s="186" t="s">
        <v>109</v>
      </c>
      <c r="C39" s="303"/>
      <c r="D39" s="374" t="s">
        <v>240</v>
      </c>
      <c r="E39" s="231" t="s">
        <v>278</v>
      </c>
      <c r="F39" s="220" t="s">
        <v>279</v>
      </c>
      <c r="G39" s="194" t="s">
        <v>280</v>
      </c>
      <c r="H39" s="194" t="s">
        <v>281</v>
      </c>
      <c r="I39" s="153">
        <v>1</v>
      </c>
      <c r="J39" s="244" t="s">
        <v>282</v>
      </c>
      <c r="K39" s="242">
        <v>1</v>
      </c>
      <c r="L39" s="243">
        <v>45580</v>
      </c>
      <c r="M39" s="281">
        <v>45646</v>
      </c>
      <c r="N39" s="271"/>
      <c r="O39" s="276"/>
      <c r="P39" s="196"/>
      <c r="Q39" s="225"/>
      <c r="R39" s="226"/>
      <c r="S39" s="227"/>
      <c r="T39" s="197" t="s">
        <v>163</v>
      </c>
      <c r="U39" s="218" t="s">
        <v>192</v>
      </c>
      <c r="V39" s="256" t="s">
        <v>119</v>
      </c>
      <c r="W39" s="192">
        <v>45838</v>
      </c>
      <c r="X39" s="154"/>
      <c r="Y39" s="154"/>
      <c r="Z39" s="154"/>
      <c r="AA39" s="154"/>
      <c r="AB39" s="154"/>
      <c r="AC39" s="197" t="s">
        <v>163</v>
      </c>
      <c r="AD39" s="218" t="s">
        <v>192</v>
      </c>
      <c r="AE39" s="256" t="s">
        <v>119</v>
      </c>
      <c r="AF39" s="154"/>
      <c r="AG39" s="154"/>
      <c r="AH39" s="154"/>
      <c r="AI39" s="154"/>
      <c r="AJ39" s="154"/>
      <c r="AK39" s="154"/>
      <c r="AL39" s="154"/>
      <c r="AM39" s="154"/>
      <c r="AN39" s="260"/>
      <c r="AO39" s="192"/>
      <c r="AP39" s="263"/>
      <c r="AQ39" s="196"/>
      <c r="AR39" s="225" t="str">
        <f t="shared" ref="AR39" si="76">(IF(AQ39="","",IF(OR($I39=0,$I39="",AO39=""),"",AQ39/$I39)))</f>
        <v/>
      </c>
      <c r="AS39" s="226" t="str">
        <f t="shared" ref="AS39" si="77">(IF(OR($K39="",AR39=""),"",IF(OR($K39=0,AR39=0),0,IF((AR39*100%)/$K39&gt;100%,100%,(AR39*100%)/$K39))))</f>
        <v/>
      </c>
      <c r="AT39" s="227" t="str">
        <f t="shared" ref="AT39:AT40" si="78">IF(AQ39="","",IF(AS39&lt;100%, IF(AS39&lt;100%, "ALERTA","EN TERMINO"), IF(AS39=100%, "OK", "EN TERMINO")))</f>
        <v/>
      </c>
      <c r="AU39" s="266"/>
      <c r="AV39" s="218"/>
      <c r="AW39" s="264"/>
      <c r="AX39" s="196" t="str">
        <f t="shared" si="3"/>
        <v>NO</v>
      </c>
      <c r="AY39" s="175" t="s">
        <v>120</v>
      </c>
      <c r="AZ39" s="208" t="str">
        <f t="shared" si="4"/>
        <v>NO APLICA</v>
      </c>
      <c r="BA39" s="214" t="str">
        <f t="shared" si="5"/>
        <v>NO APLICA</v>
      </c>
      <c r="BB39" s="154"/>
      <c r="BC39" s="153"/>
    </row>
    <row r="40" spans="2:55" ht="43.5" customHeight="1" x14ac:dyDescent="0.2">
      <c r="B40" s="186" t="s">
        <v>109</v>
      </c>
      <c r="C40" s="303"/>
      <c r="D40" s="376" t="s">
        <v>240</v>
      </c>
      <c r="E40" s="237" t="s">
        <v>278</v>
      </c>
      <c r="F40" s="238" t="s">
        <v>279</v>
      </c>
      <c r="G40" s="239" t="s">
        <v>283</v>
      </c>
      <c r="H40" s="194" t="s">
        <v>284</v>
      </c>
      <c r="I40" s="153" t="s">
        <v>285</v>
      </c>
      <c r="J40" s="244" t="s">
        <v>282</v>
      </c>
      <c r="K40" s="242">
        <v>1</v>
      </c>
      <c r="L40" s="243">
        <v>45580</v>
      </c>
      <c r="M40" s="281">
        <v>45646</v>
      </c>
      <c r="N40" s="271"/>
      <c r="O40" s="277"/>
      <c r="P40" s="196"/>
      <c r="Q40" s="225"/>
      <c r="R40" s="226"/>
      <c r="S40" s="227"/>
      <c r="T40" s="197" t="s">
        <v>163</v>
      </c>
      <c r="U40" s="247" t="s">
        <v>192</v>
      </c>
      <c r="V40" s="256" t="s">
        <v>119</v>
      </c>
      <c r="W40" s="192">
        <v>45838</v>
      </c>
      <c r="X40" s="154"/>
      <c r="Y40" s="154"/>
      <c r="Z40" s="154"/>
      <c r="AA40" s="154"/>
      <c r="AB40" s="154"/>
      <c r="AC40" s="197" t="s">
        <v>163</v>
      </c>
      <c r="AD40" s="247" t="s">
        <v>192</v>
      </c>
      <c r="AE40" s="256" t="s">
        <v>119</v>
      </c>
      <c r="AF40" s="154"/>
      <c r="AG40" s="154"/>
      <c r="AH40" s="154"/>
      <c r="AI40" s="154"/>
      <c r="AJ40" s="154"/>
      <c r="AK40" s="154"/>
      <c r="AL40" s="154"/>
      <c r="AM40" s="154"/>
      <c r="AN40" s="261"/>
      <c r="AO40" s="192"/>
      <c r="AP40" s="263"/>
      <c r="AQ40" s="196"/>
      <c r="AR40" s="225">
        <v>1</v>
      </c>
      <c r="AS40" s="226">
        <f t="shared" ref="AS40:AS45" si="79">(IF(OR($K40="",AR40=""),"",IF(OR($K40=0,AR40=0),0,IF((AR40*100%)/$K40&gt;100%,100%,(AR40*100%)/$K40))))</f>
        <v>1</v>
      </c>
      <c r="AT40" s="227" t="str">
        <f t="shared" si="78"/>
        <v/>
      </c>
      <c r="AU40" s="267"/>
      <c r="AV40" s="247"/>
      <c r="AW40" s="264"/>
      <c r="AX40" s="196" t="str">
        <f t="shared" si="3"/>
        <v>NO</v>
      </c>
      <c r="AY40" s="175" t="s">
        <v>120</v>
      </c>
      <c r="AZ40" s="208" t="str">
        <f t="shared" si="4"/>
        <v>NO APLICA</v>
      </c>
      <c r="BA40" s="214" t="str">
        <f t="shared" si="5"/>
        <v>NO APLICA</v>
      </c>
      <c r="BB40" s="154"/>
      <c r="BC40" s="153"/>
    </row>
    <row r="41" spans="2:55" ht="45" customHeight="1" x14ac:dyDescent="0.2">
      <c r="B41" s="186" t="s">
        <v>109</v>
      </c>
      <c r="C41" s="303"/>
      <c r="D41" s="374" t="s">
        <v>286</v>
      </c>
      <c r="E41" s="240" t="s">
        <v>287</v>
      </c>
      <c r="F41" s="241" t="s">
        <v>288</v>
      </c>
      <c r="G41" s="194" t="s">
        <v>289</v>
      </c>
      <c r="H41" s="194" t="s">
        <v>290</v>
      </c>
      <c r="I41" s="153" t="s">
        <v>285</v>
      </c>
      <c r="J41" s="205" t="s">
        <v>133</v>
      </c>
      <c r="K41" s="245">
        <v>1</v>
      </c>
      <c r="L41" s="246">
        <v>45566</v>
      </c>
      <c r="M41" s="282">
        <v>45645</v>
      </c>
      <c r="N41" s="271"/>
      <c r="O41" s="278"/>
      <c r="P41" s="196"/>
      <c r="Q41" s="188"/>
      <c r="R41" s="189"/>
      <c r="S41" s="190"/>
      <c r="T41" s="197" t="s">
        <v>163</v>
      </c>
      <c r="U41" s="200" t="s">
        <v>118</v>
      </c>
      <c r="V41" s="256" t="s">
        <v>158</v>
      </c>
      <c r="W41" s="192">
        <v>45838</v>
      </c>
      <c r="X41" s="154"/>
      <c r="Y41" s="154"/>
      <c r="Z41" s="154"/>
      <c r="AA41" s="154"/>
      <c r="AB41" s="154"/>
      <c r="AC41" s="197" t="s">
        <v>163</v>
      </c>
      <c r="AD41" s="200" t="s">
        <v>118</v>
      </c>
      <c r="AE41" s="256" t="s">
        <v>158</v>
      </c>
      <c r="AF41" s="154"/>
      <c r="AG41" s="154"/>
      <c r="AH41" s="154"/>
      <c r="AI41" s="154"/>
      <c r="AJ41" s="154"/>
      <c r="AK41" s="154"/>
      <c r="AL41" s="154"/>
      <c r="AM41" s="154"/>
      <c r="AN41" s="262"/>
      <c r="AO41" s="192"/>
      <c r="AP41" s="199"/>
      <c r="AQ41" s="196"/>
      <c r="AR41" s="188">
        <v>1</v>
      </c>
      <c r="AS41" s="189">
        <f t="shared" si="79"/>
        <v>1</v>
      </c>
      <c r="AT41" s="190" t="str">
        <f t="shared" ref="AT41:AT45" si="80">IF(AQ41="","",IF(AS41&lt;100%, IF(AS41&lt;100%, "ALERTA","EN TERMINO"), IF(AS41=100%, "OK", "EN TERMINO")))</f>
        <v/>
      </c>
      <c r="AU41" s="254"/>
      <c r="AV41" s="200"/>
      <c r="AW41" s="264"/>
      <c r="AX41" s="196" t="str">
        <f t="shared" ref="AX41:AX45" si="81">IF(V41="CUMPLIDA", "SI", "NO")</f>
        <v>SI</v>
      </c>
      <c r="AY41" s="175" t="s">
        <v>120</v>
      </c>
      <c r="AZ41" s="208" t="str">
        <f t="shared" ref="AZ41:AZ45" si="82">IF(V41="CUMPLIDA",IF(AND(AX41="SI",AY41="NO"),"EFECTIVA",IF(AND(AX41="NO",AY41="NO"),"INEFECTIVA",IF(AND(AX41="NO",AY41="SI"),"INEFECTIVA",IF(AND(AX41="SI",AY41="SI"),"INEFECTIVA")))),"NO APLICA")</f>
        <v>EFECTIVA</v>
      </c>
      <c r="BA41" s="214" t="str">
        <f t="shared" ref="BA41:BA45" si="83">IF(AZ41="EFECTIVA","NO",IF(AZ41="INEFECTIVA","SI","NO APLICA"))</f>
        <v>NO</v>
      </c>
      <c r="BB41" s="197" t="s">
        <v>455</v>
      </c>
      <c r="BC41" s="217" t="s">
        <v>457</v>
      </c>
    </row>
    <row r="42" spans="2:55" ht="45" customHeight="1" x14ac:dyDescent="0.2">
      <c r="B42" s="186" t="s">
        <v>109</v>
      </c>
      <c r="C42" s="303"/>
      <c r="D42" s="374" t="s">
        <v>286</v>
      </c>
      <c r="E42" s="232" t="s">
        <v>287</v>
      </c>
      <c r="F42" s="193" t="s">
        <v>288</v>
      </c>
      <c r="G42" s="194" t="s">
        <v>291</v>
      </c>
      <c r="H42" s="194" t="s">
        <v>201</v>
      </c>
      <c r="I42" s="153" t="s">
        <v>285</v>
      </c>
      <c r="J42" s="205" t="s">
        <v>133</v>
      </c>
      <c r="K42" s="187">
        <v>1</v>
      </c>
      <c r="L42" s="198">
        <v>45566</v>
      </c>
      <c r="M42" s="283">
        <v>45645</v>
      </c>
      <c r="N42" s="271"/>
      <c r="O42" s="273"/>
      <c r="P42" s="196"/>
      <c r="Q42" s="225"/>
      <c r="R42" s="226"/>
      <c r="S42" s="227"/>
      <c r="T42" s="197" t="s">
        <v>163</v>
      </c>
      <c r="U42" s="200" t="s">
        <v>118</v>
      </c>
      <c r="V42" s="256" t="s">
        <v>158</v>
      </c>
      <c r="W42" s="192">
        <v>45838</v>
      </c>
      <c r="X42" s="154"/>
      <c r="Y42" s="154"/>
      <c r="Z42" s="154"/>
      <c r="AA42" s="154"/>
      <c r="AB42" s="154"/>
      <c r="AC42" s="197" t="s">
        <v>163</v>
      </c>
      <c r="AD42" s="200" t="s">
        <v>118</v>
      </c>
      <c r="AE42" s="256" t="s">
        <v>158</v>
      </c>
      <c r="AF42" s="154"/>
      <c r="AG42" s="154"/>
      <c r="AH42" s="154"/>
      <c r="AI42" s="154"/>
      <c r="AJ42" s="154"/>
      <c r="AK42" s="154"/>
      <c r="AL42" s="154"/>
      <c r="AM42" s="154"/>
      <c r="AN42" s="258"/>
      <c r="AO42" s="192"/>
      <c r="AP42" s="199"/>
      <c r="AQ42" s="196"/>
      <c r="AR42" s="225">
        <v>1</v>
      </c>
      <c r="AS42" s="226">
        <f t="shared" si="79"/>
        <v>1</v>
      </c>
      <c r="AT42" s="227" t="str">
        <f t="shared" si="80"/>
        <v/>
      </c>
      <c r="AU42" s="267"/>
      <c r="AV42" s="200"/>
      <c r="AW42" s="264"/>
      <c r="AX42" s="196" t="str">
        <f t="shared" si="81"/>
        <v>SI</v>
      </c>
      <c r="AY42" s="175" t="s">
        <v>120</v>
      </c>
      <c r="AZ42" s="208" t="str">
        <f t="shared" si="82"/>
        <v>EFECTIVA</v>
      </c>
      <c r="BA42" s="214" t="str">
        <f t="shared" si="83"/>
        <v>NO</v>
      </c>
      <c r="BB42" s="197" t="s">
        <v>455</v>
      </c>
      <c r="BC42" s="217" t="s">
        <v>457</v>
      </c>
    </row>
    <row r="43" spans="2:55" ht="159.75" customHeight="1" x14ac:dyDescent="0.2">
      <c r="B43" s="186" t="s">
        <v>109</v>
      </c>
      <c r="C43" s="303" t="s">
        <v>292</v>
      </c>
      <c r="D43" s="374" t="s">
        <v>293</v>
      </c>
      <c r="E43" s="193" t="s">
        <v>294</v>
      </c>
      <c r="F43" s="193" t="s">
        <v>295</v>
      </c>
      <c r="G43" s="194" t="s">
        <v>296</v>
      </c>
      <c r="H43" s="194" t="s">
        <v>297</v>
      </c>
      <c r="I43" s="194">
        <v>1</v>
      </c>
      <c r="J43" s="205" t="s">
        <v>133</v>
      </c>
      <c r="K43" s="187">
        <v>1</v>
      </c>
      <c r="L43" s="198">
        <v>45658</v>
      </c>
      <c r="M43" s="279">
        <v>45716</v>
      </c>
      <c r="N43" s="248">
        <v>45747</v>
      </c>
      <c r="O43" s="199"/>
      <c r="P43" s="196">
        <v>1</v>
      </c>
      <c r="Q43" s="188">
        <f>(IF(P43="","",IF(OR($I43=0,$I43="",N43=""),"",P43/$I43)))</f>
        <v>1</v>
      </c>
      <c r="R43" s="189">
        <f t="shared" ref="R43" si="84">(IF(OR($K43="",Q43=""),"",IF(OR($K43=0,Q43=0),0,IF((Q43*100%)/$K43&gt;100%,100%,(Q43*100%)/$K43))))</f>
        <v>1</v>
      </c>
      <c r="S43" s="190" t="str">
        <f t="shared" ref="S43" si="85">IF(P43="","",IF(R43&lt;100%, IF(R43&lt;100%, "ALERTA","EN TERMINO"), IF(R43=100%, "OK", "EN TERMINO")))</f>
        <v>OK</v>
      </c>
      <c r="T43" s="199" t="s">
        <v>298</v>
      </c>
      <c r="U43" s="200" t="s">
        <v>118</v>
      </c>
      <c r="V43" s="256" t="s">
        <v>158</v>
      </c>
      <c r="W43" s="192">
        <v>45838</v>
      </c>
      <c r="X43" s="154"/>
      <c r="Y43" s="154"/>
      <c r="Z43" s="154"/>
      <c r="AA43" s="154"/>
      <c r="AB43" s="154"/>
      <c r="AC43" s="199" t="s">
        <v>298</v>
      </c>
      <c r="AD43" s="200" t="s">
        <v>118</v>
      </c>
      <c r="AE43" s="256" t="s">
        <v>158</v>
      </c>
      <c r="AF43" s="154"/>
      <c r="AG43" s="154"/>
      <c r="AH43" s="154"/>
      <c r="AI43" s="154"/>
      <c r="AJ43" s="154"/>
      <c r="AK43" s="154"/>
      <c r="AL43" s="154"/>
      <c r="AM43" s="154"/>
      <c r="AN43" s="258"/>
      <c r="AO43" s="192"/>
      <c r="AP43" s="199"/>
      <c r="AQ43" s="196"/>
      <c r="AR43" s="225">
        <v>0.02</v>
      </c>
      <c r="AS43" s="226">
        <f t="shared" si="79"/>
        <v>0.02</v>
      </c>
      <c r="AT43" s="227" t="str">
        <f t="shared" si="80"/>
        <v/>
      </c>
      <c r="AU43" s="199"/>
      <c r="AV43" s="200"/>
      <c r="AW43" s="268"/>
      <c r="AX43" s="196" t="str">
        <f t="shared" si="81"/>
        <v>SI</v>
      </c>
      <c r="AY43" s="175" t="s">
        <v>120</v>
      </c>
      <c r="AZ43" s="208" t="str">
        <f t="shared" si="82"/>
        <v>EFECTIVA</v>
      </c>
      <c r="BA43" s="214" t="str">
        <f t="shared" si="83"/>
        <v>NO</v>
      </c>
      <c r="BB43" s="197" t="s">
        <v>456</v>
      </c>
      <c r="BC43" s="217" t="s">
        <v>457</v>
      </c>
    </row>
    <row r="44" spans="2:55" ht="51" customHeight="1" x14ac:dyDescent="0.2">
      <c r="B44" s="186" t="s">
        <v>109</v>
      </c>
      <c r="C44" s="303"/>
      <c r="D44" s="374" t="s">
        <v>293</v>
      </c>
      <c r="E44" s="193" t="s">
        <v>294</v>
      </c>
      <c r="F44" s="193" t="s">
        <v>295</v>
      </c>
      <c r="G44" s="194" t="s">
        <v>299</v>
      </c>
      <c r="H44" s="194" t="s">
        <v>201</v>
      </c>
      <c r="I44" s="153">
        <v>1</v>
      </c>
      <c r="J44" s="205" t="s">
        <v>133</v>
      </c>
      <c r="K44" s="187">
        <v>1</v>
      </c>
      <c r="L44" s="198">
        <v>45658</v>
      </c>
      <c r="M44" s="279">
        <v>45716</v>
      </c>
      <c r="N44" s="192"/>
      <c r="O44" s="199"/>
      <c r="P44" s="196"/>
      <c r="Q44" s="225"/>
      <c r="R44" s="226"/>
      <c r="S44" s="227"/>
      <c r="T44" s="197" t="s">
        <v>163</v>
      </c>
      <c r="U44" s="200" t="s">
        <v>118</v>
      </c>
      <c r="V44" s="256" t="s">
        <v>158</v>
      </c>
      <c r="W44" s="192">
        <v>45838</v>
      </c>
      <c r="X44" s="154"/>
      <c r="Y44" s="154"/>
      <c r="Z44" s="154"/>
      <c r="AA44" s="154"/>
      <c r="AB44" s="154"/>
      <c r="AC44" s="197" t="s">
        <v>163</v>
      </c>
      <c r="AD44" s="200" t="s">
        <v>118</v>
      </c>
      <c r="AE44" s="256" t="s">
        <v>158</v>
      </c>
      <c r="AF44" s="154"/>
      <c r="AG44" s="154"/>
      <c r="AH44" s="154"/>
      <c r="AI44" s="154"/>
      <c r="AJ44" s="154"/>
      <c r="AK44" s="154"/>
      <c r="AL44" s="154"/>
      <c r="AM44" s="154"/>
      <c r="AN44" s="258"/>
      <c r="AO44" s="192"/>
      <c r="AP44" s="199"/>
      <c r="AQ44" s="196"/>
      <c r="AR44" s="225">
        <v>1</v>
      </c>
      <c r="AS44" s="226">
        <f t="shared" si="79"/>
        <v>1</v>
      </c>
      <c r="AT44" s="227" t="str">
        <f t="shared" si="80"/>
        <v/>
      </c>
      <c r="AU44" s="199"/>
      <c r="AV44" s="200"/>
      <c r="AW44" s="264"/>
      <c r="AX44" s="196" t="str">
        <f t="shared" si="81"/>
        <v>SI</v>
      </c>
      <c r="AY44" s="175" t="s">
        <v>120</v>
      </c>
      <c r="AZ44" s="208" t="str">
        <f t="shared" si="82"/>
        <v>EFECTIVA</v>
      </c>
      <c r="BA44" s="214" t="str">
        <f t="shared" si="83"/>
        <v>NO</v>
      </c>
      <c r="BB44" s="197" t="s">
        <v>456</v>
      </c>
      <c r="BC44" s="217" t="s">
        <v>457</v>
      </c>
    </row>
    <row r="45" spans="2:55" ht="123" customHeight="1" x14ac:dyDescent="0.2">
      <c r="B45" s="186" t="s">
        <v>109</v>
      </c>
      <c r="C45" s="303"/>
      <c r="D45" s="374" t="s">
        <v>300</v>
      </c>
      <c r="E45" s="193" t="s">
        <v>301</v>
      </c>
      <c r="F45" s="193" t="s">
        <v>302</v>
      </c>
      <c r="G45" s="194" t="s">
        <v>303</v>
      </c>
      <c r="H45" s="194" t="s">
        <v>304</v>
      </c>
      <c r="I45" s="153">
        <v>1</v>
      </c>
      <c r="J45" s="205" t="s">
        <v>133</v>
      </c>
      <c r="K45" s="187">
        <v>1</v>
      </c>
      <c r="L45" s="198">
        <v>45658</v>
      </c>
      <c r="M45" s="279">
        <v>45716</v>
      </c>
      <c r="N45" s="248">
        <v>45747</v>
      </c>
      <c r="O45" s="255"/>
      <c r="P45" s="196">
        <v>1</v>
      </c>
      <c r="Q45" s="188">
        <f>(IF(P45="","",IF(OR($I45=0,$I45="",N45=""),"",P45/$I45)))</f>
        <v>1</v>
      </c>
      <c r="R45" s="189">
        <f t="shared" ref="R45" si="86">(IF(OR($K45="",Q45=""),"",IF(OR($K45=0,Q45=0),0,IF((Q45*100%)/$K45&gt;100%,100%,(Q45*100%)/$K45))))</f>
        <v>1</v>
      </c>
      <c r="S45" s="190" t="str">
        <f t="shared" ref="S45" si="87">IF(P45="","",IF(R45&lt;100%, IF(R45&lt;100%, "ALERTA","EN TERMINO"), IF(R45=100%, "OK", "EN TERMINO")))</f>
        <v>OK</v>
      </c>
      <c r="T45" s="199" t="s">
        <v>305</v>
      </c>
      <c r="U45" s="200" t="s">
        <v>118</v>
      </c>
      <c r="V45" s="256" t="s">
        <v>158</v>
      </c>
      <c r="W45" s="192">
        <v>45838</v>
      </c>
      <c r="X45" s="154"/>
      <c r="Y45" s="154"/>
      <c r="Z45" s="154"/>
      <c r="AA45" s="154"/>
      <c r="AB45" s="154"/>
      <c r="AC45" s="199" t="s">
        <v>305</v>
      </c>
      <c r="AD45" s="200" t="s">
        <v>118</v>
      </c>
      <c r="AE45" s="256" t="s">
        <v>158</v>
      </c>
      <c r="AF45" s="154"/>
      <c r="AG45" s="154"/>
      <c r="AH45" s="154"/>
      <c r="AI45" s="154"/>
      <c r="AJ45" s="154"/>
      <c r="AK45" s="154"/>
      <c r="AL45" s="154"/>
      <c r="AM45" s="154"/>
      <c r="AN45" s="258"/>
      <c r="AO45" s="192"/>
      <c r="AP45" s="255"/>
      <c r="AQ45" s="196"/>
      <c r="AR45" s="188">
        <v>0</v>
      </c>
      <c r="AS45" s="189">
        <f t="shared" si="79"/>
        <v>0</v>
      </c>
      <c r="AT45" s="190" t="str">
        <f t="shared" si="80"/>
        <v/>
      </c>
      <c r="AU45" s="199"/>
      <c r="AV45" s="200"/>
      <c r="AW45" s="214"/>
      <c r="AX45" s="196" t="str">
        <f t="shared" si="81"/>
        <v>SI</v>
      </c>
      <c r="AY45" s="175" t="s">
        <v>120</v>
      </c>
      <c r="AZ45" s="208" t="str">
        <f t="shared" si="82"/>
        <v>EFECTIVA</v>
      </c>
      <c r="BA45" s="214" t="str">
        <f t="shared" si="83"/>
        <v>NO</v>
      </c>
      <c r="BB45" s="197" t="s">
        <v>456</v>
      </c>
      <c r="BC45" s="217" t="s">
        <v>457</v>
      </c>
    </row>
  </sheetData>
  <autoFilter ref="B3:BE45"/>
  <mergeCells count="11">
    <mergeCell ref="C43:C45"/>
    <mergeCell ref="C30:C42"/>
    <mergeCell ref="C4:C29"/>
    <mergeCell ref="AX1:BC2"/>
    <mergeCell ref="N2:V2"/>
    <mergeCell ref="N1:AW1"/>
    <mergeCell ref="B1:E2"/>
    <mergeCell ref="F1:M2"/>
    <mergeCell ref="W2:AE2"/>
    <mergeCell ref="AF2:AN2"/>
    <mergeCell ref="AO2:AW2"/>
  </mergeCells>
  <conditionalFormatting sqref="S12">
    <cfRule type="dataBar" priority="99">
      <dataBar>
        <cfvo type="min"/>
        <cfvo type="max"/>
        <color rgb="FF638EC6"/>
      </dataBar>
    </cfRule>
    <cfRule type="containsText" dxfId="252" priority="97" stopIfTrue="1" operator="containsText" text="ALERTA">
      <formula>NOT(ISERROR(SEARCH("ALERTA",S12)))</formula>
    </cfRule>
    <cfRule type="containsText" priority="96" operator="containsText" text="AMARILLO">
      <formula>NOT(ISERROR(SEARCH("AMARILLO",S12)))</formula>
    </cfRule>
    <cfRule type="containsText" dxfId="251" priority="95" stopIfTrue="1" operator="containsText" text="EN TERMINO">
      <formula>NOT(ISERROR(SEARCH("EN TERMINO",S12)))</formula>
    </cfRule>
    <cfRule type="containsText" dxfId="250" priority="98" stopIfTrue="1" operator="containsText" text="OK">
      <formula>NOT(ISERROR(SEARCH("OK",S12)))</formula>
    </cfRule>
  </conditionalFormatting>
  <conditionalFormatting sqref="S17">
    <cfRule type="dataBar" priority="94">
      <dataBar>
        <cfvo type="min"/>
        <cfvo type="max"/>
        <color rgb="FF638EC6"/>
      </dataBar>
    </cfRule>
    <cfRule type="containsText" dxfId="249" priority="93" stopIfTrue="1" operator="containsText" text="OK">
      <formula>NOT(ISERROR(SEARCH("OK",S17)))</formula>
    </cfRule>
    <cfRule type="containsText" dxfId="248" priority="92" stopIfTrue="1" operator="containsText" text="ALERTA">
      <formula>NOT(ISERROR(SEARCH("ALERTA",S17)))</formula>
    </cfRule>
    <cfRule type="containsText" priority="91" operator="containsText" text="AMARILLO">
      <formula>NOT(ISERROR(SEARCH("AMARILLO",S17)))</formula>
    </cfRule>
    <cfRule type="containsText" dxfId="247" priority="90" stopIfTrue="1" operator="containsText" text="EN TERMINO">
      <formula>NOT(ISERROR(SEARCH("EN TERMINO",S17)))</formula>
    </cfRule>
  </conditionalFormatting>
  <conditionalFormatting sqref="S21">
    <cfRule type="containsText" dxfId="246" priority="86" stopIfTrue="1" operator="containsText" text="OK">
      <formula>NOT(ISERROR(SEARCH("OK",S21)))</formula>
    </cfRule>
    <cfRule type="dataBar" priority="87">
      <dataBar>
        <cfvo type="min"/>
        <cfvo type="max"/>
        <color rgb="FF638EC6"/>
      </dataBar>
    </cfRule>
    <cfRule type="containsText" dxfId="245" priority="85" stopIfTrue="1" operator="containsText" text="ALERTA">
      <formula>NOT(ISERROR(SEARCH("ALERTA",S21)))</formula>
    </cfRule>
    <cfRule type="containsText" priority="84" operator="containsText" text="AMARILLO">
      <formula>NOT(ISERROR(SEARCH("AMARILLO",S21)))</formula>
    </cfRule>
    <cfRule type="containsText" dxfId="244" priority="83" stopIfTrue="1" operator="containsText" text="EN TERMINO">
      <formula>NOT(ISERROR(SEARCH("EN TERMINO",S21)))</formula>
    </cfRule>
  </conditionalFormatting>
  <conditionalFormatting sqref="S23">
    <cfRule type="containsText" dxfId="243" priority="78" stopIfTrue="1" operator="containsText" text="EN TERMINO">
      <formula>NOT(ISERROR(SEARCH("EN TERMINO",S23)))</formula>
    </cfRule>
    <cfRule type="containsText" priority="79" operator="containsText" text="AMARILLO">
      <formula>NOT(ISERROR(SEARCH("AMARILLO",S23)))</formula>
    </cfRule>
    <cfRule type="dataBar" priority="82">
      <dataBar>
        <cfvo type="min"/>
        <cfvo type="max"/>
        <color rgb="FF638EC6"/>
      </dataBar>
    </cfRule>
    <cfRule type="containsText" dxfId="242" priority="80" stopIfTrue="1" operator="containsText" text="ALERTA">
      <formula>NOT(ISERROR(SEARCH("ALERTA",S23)))</formula>
    </cfRule>
    <cfRule type="containsText" dxfId="241" priority="81" stopIfTrue="1" operator="containsText" text="OK">
      <formula>NOT(ISERROR(SEARCH("OK",S23)))</formula>
    </cfRule>
  </conditionalFormatting>
  <conditionalFormatting sqref="S25">
    <cfRule type="dataBar" priority="77">
      <dataBar>
        <cfvo type="min"/>
        <cfvo type="max"/>
        <color rgb="FF638EC6"/>
      </dataBar>
    </cfRule>
    <cfRule type="containsText" dxfId="240" priority="76" stopIfTrue="1" operator="containsText" text="OK">
      <formula>NOT(ISERROR(SEARCH("OK",S25)))</formula>
    </cfRule>
    <cfRule type="containsText" dxfId="239" priority="75" stopIfTrue="1" operator="containsText" text="ALERTA">
      <formula>NOT(ISERROR(SEARCH("ALERTA",S25)))</formula>
    </cfRule>
    <cfRule type="containsText" priority="74" operator="containsText" text="AMARILLO">
      <formula>NOT(ISERROR(SEARCH("AMARILLO",S25)))</formula>
    </cfRule>
    <cfRule type="containsText" dxfId="238" priority="73" stopIfTrue="1" operator="containsText" text="EN TERMINO">
      <formula>NOT(ISERROR(SEARCH("EN TERMINO",S25)))</formula>
    </cfRule>
  </conditionalFormatting>
  <conditionalFormatting sqref="S27">
    <cfRule type="dataBar" priority="72">
      <dataBar>
        <cfvo type="min"/>
        <cfvo type="max"/>
        <color rgb="FF638EC6"/>
      </dataBar>
    </cfRule>
  </conditionalFormatting>
  <conditionalFormatting sqref="S27:S28">
    <cfRule type="containsText" dxfId="237" priority="70" stopIfTrue="1" operator="containsText" text="OK">
      <formula>NOT(ISERROR(SEARCH("OK",S27)))</formula>
    </cfRule>
    <cfRule type="containsText" dxfId="236" priority="69" stopIfTrue="1" operator="containsText" text="ALERTA">
      <formula>NOT(ISERROR(SEARCH("ALERTA",S27)))</formula>
    </cfRule>
    <cfRule type="containsText" priority="68" operator="containsText" text="AMARILLO">
      <formula>NOT(ISERROR(SEARCH("AMARILLO",S27)))</formula>
    </cfRule>
    <cfRule type="containsText" dxfId="235" priority="67" stopIfTrue="1" operator="containsText" text="EN TERMINO">
      <formula>NOT(ISERROR(SEARCH("EN TERMINO",S27)))</formula>
    </cfRule>
  </conditionalFormatting>
  <conditionalFormatting sqref="S28">
    <cfRule type="dataBar" priority="71">
      <dataBar>
        <cfvo type="min"/>
        <cfvo type="max"/>
        <color rgb="FF638EC6"/>
      </dataBar>
    </cfRule>
  </conditionalFormatting>
  <conditionalFormatting sqref="S30">
    <cfRule type="dataBar" priority="66">
      <dataBar>
        <cfvo type="min"/>
        <cfvo type="max"/>
        <color rgb="FF638EC6"/>
      </dataBar>
    </cfRule>
  </conditionalFormatting>
  <conditionalFormatting sqref="S30:S45">
    <cfRule type="containsText" dxfId="234" priority="44" stopIfTrue="1" operator="containsText" text="EN TERMINO">
      <formula>NOT(ISERROR(SEARCH("EN TERMINO",S30)))</formula>
    </cfRule>
    <cfRule type="containsText" priority="45" operator="containsText" text="AMARILLO">
      <formula>NOT(ISERROR(SEARCH("AMARILLO",S30)))</formula>
    </cfRule>
    <cfRule type="containsText" dxfId="233" priority="46" stopIfTrue="1" operator="containsText" text="ALERTA">
      <formula>NOT(ISERROR(SEARCH("ALERTA",S30)))</formula>
    </cfRule>
    <cfRule type="containsText" dxfId="232" priority="47" stopIfTrue="1" operator="containsText" text="OK">
      <formula>NOT(ISERROR(SEARCH("OK",S30)))</formula>
    </cfRule>
  </conditionalFormatting>
  <conditionalFormatting sqref="S31:S32">
    <cfRule type="dataBar" priority="65">
      <dataBar>
        <cfvo type="min"/>
        <cfvo type="max"/>
        <color rgb="FF638EC6"/>
      </dataBar>
    </cfRule>
  </conditionalFormatting>
  <conditionalFormatting sqref="S33">
    <cfRule type="dataBar" priority="64">
      <dataBar>
        <cfvo type="min"/>
        <cfvo type="max"/>
        <color rgb="FF638EC6"/>
      </dataBar>
    </cfRule>
  </conditionalFormatting>
  <conditionalFormatting sqref="S34">
    <cfRule type="dataBar" priority="89">
      <dataBar>
        <cfvo type="min"/>
        <cfvo type="max"/>
        <color rgb="FF638EC6"/>
      </dataBar>
    </cfRule>
  </conditionalFormatting>
  <conditionalFormatting sqref="S35">
    <cfRule type="dataBar" priority="57">
      <dataBar>
        <cfvo type="min"/>
        <cfvo type="max"/>
        <color rgb="FF638EC6"/>
      </dataBar>
    </cfRule>
  </conditionalFormatting>
  <conditionalFormatting sqref="S36">
    <cfRule type="dataBar" priority="56">
      <dataBar>
        <cfvo type="min"/>
        <cfvo type="max"/>
        <color rgb="FF638EC6"/>
      </dataBar>
    </cfRule>
  </conditionalFormatting>
  <conditionalFormatting sqref="S37">
    <cfRule type="dataBar" priority="54">
      <dataBar>
        <cfvo type="min"/>
        <cfvo type="max"/>
        <color rgb="FF638EC6"/>
      </dataBar>
    </cfRule>
  </conditionalFormatting>
  <conditionalFormatting sqref="S38">
    <cfRule type="dataBar" priority="55">
      <dataBar>
        <cfvo type="min"/>
        <cfvo type="max"/>
        <color rgb="FF638EC6"/>
      </dataBar>
    </cfRule>
  </conditionalFormatting>
  <conditionalFormatting sqref="S40">
    <cfRule type="dataBar" priority="48">
      <dataBar>
        <cfvo type="min"/>
        <cfvo type="max"/>
        <color rgb="FF638EC6"/>
      </dataBar>
    </cfRule>
  </conditionalFormatting>
  <conditionalFormatting sqref="S41">
    <cfRule type="dataBar" priority="49">
      <dataBar>
        <cfvo type="min"/>
        <cfvo type="max"/>
        <color rgb="FF638EC6"/>
      </dataBar>
    </cfRule>
  </conditionalFormatting>
  <conditionalFormatting sqref="S39 S42 S44">
    <cfRule type="dataBar" priority="88">
      <dataBar>
        <cfvo type="min"/>
        <cfvo type="max"/>
        <color rgb="FF638EC6"/>
      </dataBar>
    </cfRule>
  </conditionalFormatting>
  <conditionalFormatting sqref="S43">
    <cfRule type="dataBar" priority="33">
      <dataBar>
        <cfvo type="min"/>
        <cfvo type="max"/>
        <color rgb="FF638EC6"/>
      </dataBar>
    </cfRule>
  </conditionalFormatting>
  <conditionalFormatting sqref="S45">
    <cfRule type="dataBar" priority="32">
      <dataBar>
        <cfvo type="min"/>
        <cfvo type="max"/>
        <color rgb="FF638EC6"/>
      </dataBar>
    </cfRule>
  </conditionalFormatting>
  <conditionalFormatting sqref="V4:V32">
    <cfRule type="containsText" dxfId="231" priority="61" stopIfTrue="1" operator="containsText" text="PENDIENTE">
      <formula>NOT(ISERROR(SEARCH("PENDIENTE",V4)))</formula>
    </cfRule>
    <cfRule type="containsText" dxfId="230" priority="62" stopIfTrue="1" operator="containsText" text="INCUMPLIDA">
      <formula>NOT(ISERROR(SEARCH("INCUMPLIDA",V4)))</formula>
    </cfRule>
    <cfRule type="containsText" dxfId="229" priority="63" stopIfTrue="1" operator="containsText" text="CUMPLIDA">
      <formula>NOT(ISERROR(SEARCH("CUMPLIDA",V4)))</formula>
    </cfRule>
  </conditionalFormatting>
  <conditionalFormatting sqref="V4:V45">
    <cfRule type="containsText" dxfId="228" priority="38" operator="containsText" text="ATENCIÓN">
      <formula>NOT(ISERROR(SEARCH("ATENCIÓN",V4)))</formula>
    </cfRule>
    <cfRule type="containsText" dxfId="227" priority="37" operator="containsText" text="CUMPLIDA, PENDIENTE REVISIÓN  POR LA CONTRALORÍA">
      <formula>NOT(ISERROR(SEARCH("CUMPLIDA, PENDIENTE REVISIÓN  POR LA CONTRALORÍA",V4)))</formula>
    </cfRule>
  </conditionalFormatting>
  <conditionalFormatting sqref="V32">
    <cfRule type="containsText" dxfId="226" priority="60" operator="containsText" text="ATENCIÓN">
      <formula>NOT(ISERROR(SEARCH("ATENCIÓN",V32)))</formula>
    </cfRule>
    <cfRule type="containsText" dxfId="225" priority="59" operator="containsText" text="EN TERMINO">
      <formula>NOT(ISERROR(SEARCH("EN TERMINO",V32)))</formula>
    </cfRule>
    <cfRule type="containsText" dxfId="224" priority="58" operator="containsText" text="EN EJECUCIÓN">
      <formula>NOT(ISERROR(SEARCH("EN EJECUCIÓN",V32)))</formula>
    </cfRule>
  </conditionalFormatting>
  <conditionalFormatting sqref="V32:V45">
    <cfRule type="containsText" dxfId="223" priority="41" stopIfTrue="1" operator="containsText" text="CUMPLIDA">
      <formula>NOT(ISERROR(SEARCH("CUMPLIDA",V32)))</formula>
    </cfRule>
    <cfRule type="containsText" dxfId="222" priority="40" stopIfTrue="1" operator="containsText" text="INCUMPLIDA">
      <formula>NOT(ISERROR(SEARCH("INCUMPLIDA",V32)))</formula>
    </cfRule>
    <cfRule type="containsText" dxfId="221" priority="39" stopIfTrue="1" operator="containsText" text="PENDIENTE">
      <formula>NOT(ISERROR(SEARCH("PENDIENTE",V32)))</formula>
    </cfRule>
  </conditionalFormatting>
  <conditionalFormatting sqref="V41:V45">
    <cfRule type="containsText" dxfId="220" priority="20" stopIfTrue="1" operator="containsText" text="PENDIENTE">
      <formula>NOT(ISERROR(SEARCH("PENDIENTE",V41)))</formula>
    </cfRule>
    <cfRule type="containsText" dxfId="219" priority="22" stopIfTrue="1" operator="containsText" text="CUMPLIDA">
      <formula>NOT(ISERROR(SEARCH("CUMPLIDA",V41)))</formula>
    </cfRule>
    <cfRule type="containsText" dxfId="218" priority="21" stopIfTrue="1" operator="containsText" text="INCUMPLIDA">
      <formula>NOT(ISERROR(SEARCH("INCUMPLIDA",V41)))</formula>
    </cfRule>
  </conditionalFormatting>
  <conditionalFormatting sqref="V43">
    <cfRule type="containsText" dxfId="217" priority="53" stopIfTrue="1" operator="containsText" text="CUMPLIDA">
      <formula>NOT(ISERROR(SEARCH("CUMPLIDA",V43)))</formula>
    </cfRule>
    <cfRule type="containsText" dxfId="216" priority="52" stopIfTrue="1" operator="containsText" text="INCUMPLIDA">
      <formula>NOT(ISERROR(SEARCH("INCUMPLIDA",V43)))</formula>
    </cfRule>
    <cfRule type="containsText" dxfId="215" priority="51" stopIfTrue="1" operator="containsText" text="PENDIENTE">
      <formula>NOT(ISERROR(SEARCH("PENDIENTE",V43)))</formula>
    </cfRule>
    <cfRule type="containsText" dxfId="214" priority="50" operator="containsText" text="ATENCIÓN">
      <formula>NOT(ISERROR(SEARCH("ATENCIÓN",V43)))</formula>
    </cfRule>
    <cfRule type="containsText" dxfId="213" priority="43" operator="containsText" text="EJECUCION">
      <formula>NOT(ISERROR(SEARCH("EJECUCION",V43)))</formula>
    </cfRule>
  </conditionalFormatting>
  <conditionalFormatting sqref="AB4:AB29">
    <cfRule type="containsText" dxfId="212" priority="414" stopIfTrue="1" operator="containsText" text="OK">
      <formula>NOT(ISERROR(SEARCH("OK",AB4)))</formula>
    </cfRule>
    <cfRule type="containsText" dxfId="211" priority="413" stopIfTrue="1" operator="containsText" text="ALERTA">
      <formula>NOT(ISERROR(SEARCH("ALERTA",AB4)))</formula>
    </cfRule>
    <cfRule type="containsText" priority="412" operator="containsText" text="AMARILLO">
      <formula>NOT(ISERROR(SEARCH("AMARILLO",AB4)))</formula>
    </cfRule>
    <cfRule type="containsText" dxfId="210" priority="411" stopIfTrue="1" operator="containsText" text="EN TERMINO">
      <formula>NOT(ISERROR(SEARCH("EN TERMINO",AB4)))</formula>
    </cfRule>
    <cfRule type="dataBar" priority="455">
      <dataBar>
        <cfvo type="min"/>
        <cfvo type="max"/>
        <color rgb="FF638EC6"/>
      </dataBar>
    </cfRule>
  </conditionalFormatting>
  <conditionalFormatting sqref="AE4:AE32">
    <cfRule type="containsText" dxfId="209" priority="19" stopIfTrue="1" operator="containsText" text="CUMPLIDA">
      <formula>NOT(ISERROR(SEARCH("CUMPLIDA",AE4)))</formula>
    </cfRule>
    <cfRule type="containsText" dxfId="208" priority="18" stopIfTrue="1" operator="containsText" text="INCUMPLIDA">
      <formula>NOT(ISERROR(SEARCH("INCUMPLIDA",AE4)))</formula>
    </cfRule>
    <cfRule type="containsText" dxfId="207" priority="17" stopIfTrue="1" operator="containsText" text="PENDIENTE">
      <formula>NOT(ISERROR(SEARCH("PENDIENTE",AE4)))</formula>
    </cfRule>
  </conditionalFormatting>
  <conditionalFormatting sqref="AE4:AE45">
    <cfRule type="containsText" dxfId="206" priority="4" operator="containsText" text="CUMPLIDA, PENDIENTE REVISIÓN  POR LA CONTRALORÍA">
      <formula>NOT(ISERROR(SEARCH("CUMPLIDA, PENDIENTE REVISIÓN  POR LA CONTRALORÍA",AE4)))</formula>
    </cfRule>
    <cfRule type="containsText" dxfId="205" priority="5" operator="containsText" text="ATENCIÓN">
      <formula>NOT(ISERROR(SEARCH("ATENCIÓN",AE4)))</formula>
    </cfRule>
  </conditionalFormatting>
  <conditionalFormatting sqref="AE32">
    <cfRule type="containsText" dxfId="204" priority="14" operator="containsText" text="EN EJECUCIÓN">
      <formula>NOT(ISERROR(SEARCH("EN EJECUCIÓN",AE32)))</formula>
    </cfRule>
    <cfRule type="containsText" dxfId="203" priority="16" operator="containsText" text="ATENCIÓN">
      <formula>NOT(ISERROR(SEARCH("ATENCIÓN",AE32)))</formula>
    </cfRule>
    <cfRule type="containsText" dxfId="202" priority="15" operator="containsText" text="EN TERMINO">
      <formula>NOT(ISERROR(SEARCH("EN TERMINO",AE32)))</formula>
    </cfRule>
  </conditionalFormatting>
  <conditionalFormatting sqref="AE32:AE45">
    <cfRule type="containsText" dxfId="201" priority="6" stopIfTrue="1" operator="containsText" text="PENDIENTE">
      <formula>NOT(ISERROR(SEARCH("PENDIENTE",AE32)))</formula>
    </cfRule>
    <cfRule type="containsText" dxfId="200" priority="7" stopIfTrue="1" operator="containsText" text="INCUMPLIDA">
      <formula>NOT(ISERROR(SEARCH("INCUMPLIDA",AE32)))</formula>
    </cfRule>
    <cfRule type="containsText" dxfId="199" priority="8" stopIfTrue="1" operator="containsText" text="CUMPLIDA">
      <formula>NOT(ISERROR(SEARCH("CUMPLIDA",AE32)))</formula>
    </cfRule>
  </conditionalFormatting>
  <conditionalFormatting sqref="AE41:AE45">
    <cfRule type="containsText" dxfId="198" priority="1" stopIfTrue="1" operator="containsText" text="PENDIENTE">
      <formula>NOT(ISERROR(SEARCH("PENDIENTE",AE41)))</formula>
    </cfRule>
    <cfRule type="containsText" dxfId="197" priority="2" stopIfTrue="1" operator="containsText" text="INCUMPLIDA">
      <formula>NOT(ISERROR(SEARCH("INCUMPLIDA",AE41)))</formula>
    </cfRule>
    <cfRule type="containsText" dxfId="196" priority="3" stopIfTrue="1" operator="containsText" text="CUMPLIDA">
      <formula>NOT(ISERROR(SEARCH("CUMPLIDA",AE41)))</formula>
    </cfRule>
  </conditionalFormatting>
  <conditionalFormatting sqref="AE43">
    <cfRule type="containsText" dxfId="195" priority="13" stopIfTrue="1" operator="containsText" text="CUMPLIDA">
      <formula>NOT(ISERROR(SEARCH("CUMPLIDA",AE43)))</formula>
    </cfRule>
    <cfRule type="containsText" dxfId="194" priority="12" stopIfTrue="1" operator="containsText" text="INCUMPLIDA">
      <formula>NOT(ISERROR(SEARCH("INCUMPLIDA",AE43)))</formula>
    </cfRule>
    <cfRule type="containsText" dxfId="193" priority="11" stopIfTrue="1" operator="containsText" text="PENDIENTE">
      <formula>NOT(ISERROR(SEARCH("PENDIENTE",AE43)))</formula>
    </cfRule>
    <cfRule type="containsText" dxfId="192" priority="10" operator="containsText" text="ATENCIÓN">
      <formula>NOT(ISERROR(SEARCH("ATENCIÓN",AE43)))</formula>
    </cfRule>
    <cfRule type="containsText" dxfId="191" priority="9" operator="containsText" text="EJECUCION">
      <formula>NOT(ISERROR(SEARCH("EJECUCION",AE43)))</formula>
    </cfRule>
  </conditionalFormatting>
  <conditionalFormatting sqref="AK12">
    <cfRule type="dataBar" priority="318">
      <dataBar>
        <cfvo type="min"/>
        <cfvo type="max"/>
        <color rgb="FF638EC6"/>
      </dataBar>
    </cfRule>
    <cfRule type="containsText" dxfId="190" priority="317" stopIfTrue="1" operator="containsText" text="OK">
      <formula>NOT(ISERROR(SEARCH("OK",AK12)))</formula>
    </cfRule>
    <cfRule type="containsText" dxfId="189" priority="316" stopIfTrue="1" operator="containsText" text="ALERTA">
      <formula>NOT(ISERROR(SEARCH("ALERTA",AK12)))</formula>
    </cfRule>
    <cfRule type="containsText" priority="315" operator="containsText" text="AMARILLO">
      <formula>NOT(ISERROR(SEARCH("AMARILLO",AK12)))</formula>
    </cfRule>
    <cfRule type="containsText" dxfId="188" priority="314" stopIfTrue="1" operator="containsText" text="EN TERMINO">
      <formula>NOT(ISERROR(SEARCH("EN TERMINO",AK12)))</formula>
    </cfRule>
  </conditionalFormatting>
  <conditionalFormatting sqref="AK17 AK21 AK23 AK25 AK27:AK28">
    <cfRule type="containsText" dxfId="187" priority="311" stopIfTrue="1" operator="containsText" text="ALERTA">
      <formula>NOT(ISERROR(SEARCH("ALERTA",AK17)))</formula>
    </cfRule>
    <cfRule type="containsText" priority="310" operator="containsText" text="AMARILLO">
      <formula>NOT(ISERROR(SEARCH("AMARILLO",AK17)))</formula>
    </cfRule>
    <cfRule type="containsText" dxfId="186" priority="309" stopIfTrue="1" operator="containsText" text="EN TERMINO">
      <formula>NOT(ISERROR(SEARCH("EN TERMINO",AK17)))</formula>
    </cfRule>
    <cfRule type="containsText" dxfId="185" priority="312" stopIfTrue="1" operator="containsText" text="OK">
      <formula>NOT(ISERROR(SEARCH("OK",AK17)))</formula>
    </cfRule>
  </conditionalFormatting>
  <conditionalFormatting sqref="AK27:AK28 AK17 AK25 AK23 AK21">
    <cfRule type="dataBar" priority="313">
      <dataBar>
        <cfvo type="min"/>
        <cfvo type="max"/>
        <color rgb="FF638EC6"/>
      </dataBar>
    </cfRule>
  </conditionalFormatting>
  <conditionalFormatting sqref="AN12">
    <cfRule type="containsText" dxfId="184" priority="401" operator="containsText" text="EN TERMINO">
      <formula>NOT(ISERROR(SEARCH("EN TERMINO",AN12)))</formula>
    </cfRule>
    <cfRule type="containsText" dxfId="183" priority="399" operator="containsText" text="EN EJECUCIÓN">
      <formula>NOT(ISERROR(SEARCH("EN EJECUCIÓN",AN12)))</formula>
    </cfRule>
    <cfRule type="containsText" dxfId="182" priority="402" operator="containsText" text="ATENCIÓN">
      <formula>NOT(ISERROR(SEARCH("ATENCIÓN",AN12)))</formula>
    </cfRule>
    <cfRule type="containsText" dxfId="181" priority="403" stopIfTrue="1" operator="containsText" text="PENDIENTE">
      <formula>NOT(ISERROR(SEARCH("PENDIENTE",AN12)))</formula>
    </cfRule>
    <cfRule type="containsText" dxfId="180" priority="404" stopIfTrue="1" operator="containsText" text="INCUMPLIDA">
      <formula>NOT(ISERROR(SEARCH("INCUMPLIDA",AN12)))</formula>
    </cfRule>
    <cfRule type="containsText" dxfId="179" priority="405" stopIfTrue="1" operator="containsText" text="CUMPLIDA">
      <formula>NOT(ISERROR(SEARCH("CUMPLIDA",AN12)))</formula>
    </cfRule>
  </conditionalFormatting>
  <conditionalFormatting sqref="AN17">
    <cfRule type="containsText" dxfId="178" priority="332" stopIfTrue="1" operator="containsText" text="INCUMPLIDA">
      <formula>NOT(ISERROR(SEARCH("INCUMPLIDA",AN17)))</formula>
    </cfRule>
    <cfRule type="containsText" dxfId="177" priority="327" operator="containsText" text="EN EJECUCIÓN">
      <formula>NOT(ISERROR(SEARCH("EN EJECUCIÓN",AN17)))</formula>
    </cfRule>
    <cfRule type="containsText" dxfId="176" priority="331" stopIfTrue="1" operator="containsText" text="PENDIENTE">
      <formula>NOT(ISERROR(SEARCH("PENDIENTE",AN17)))</formula>
    </cfRule>
    <cfRule type="containsText" dxfId="175" priority="330" operator="containsText" text="ATENCIÓN">
      <formula>NOT(ISERROR(SEARCH("ATENCIÓN",AN17)))</formula>
    </cfRule>
    <cfRule type="containsText" dxfId="174" priority="329" operator="containsText" text="EN TERMINO">
      <formula>NOT(ISERROR(SEARCH("EN TERMINO",AN17)))</formula>
    </cfRule>
    <cfRule type="containsText" dxfId="173" priority="333" stopIfTrue="1" operator="containsText" text="CUMPLIDA">
      <formula>NOT(ISERROR(SEARCH("CUMPLIDA",AN17)))</formula>
    </cfRule>
  </conditionalFormatting>
  <conditionalFormatting sqref="AN21">
    <cfRule type="containsText" dxfId="172" priority="387" operator="containsText" text="EN EJECUCIÓN">
      <formula>NOT(ISERROR(SEARCH("EN EJECUCIÓN",AN21)))</formula>
    </cfRule>
    <cfRule type="containsText" dxfId="171" priority="390" operator="containsText" text="ATENCIÓN">
      <formula>NOT(ISERROR(SEARCH("ATENCIÓN",AN21)))</formula>
    </cfRule>
    <cfRule type="containsText" dxfId="170" priority="389" operator="containsText" text="EN TERMINO">
      <formula>NOT(ISERROR(SEARCH("EN TERMINO",AN21)))</formula>
    </cfRule>
    <cfRule type="containsText" dxfId="169" priority="391" stopIfTrue="1" operator="containsText" text="PENDIENTE">
      <formula>NOT(ISERROR(SEARCH("PENDIENTE",AN21)))</formula>
    </cfRule>
    <cfRule type="containsText" dxfId="168" priority="392" stopIfTrue="1" operator="containsText" text="INCUMPLIDA">
      <formula>NOT(ISERROR(SEARCH("INCUMPLIDA",AN21)))</formula>
    </cfRule>
    <cfRule type="containsText" dxfId="167" priority="393" stopIfTrue="1" operator="containsText" text="CUMPLIDA">
      <formula>NOT(ISERROR(SEARCH("CUMPLIDA",AN21)))</formula>
    </cfRule>
  </conditionalFormatting>
  <conditionalFormatting sqref="AN23">
    <cfRule type="containsText" dxfId="166" priority="377" operator="containsText" text="EN TERMINO">
      <formula>NOT(ISERROR(SEARCH("EN TERMINO",AN23)))</formula>
    </cfRule>
    <cfRule type="containsText" dxfId="165" priority="375" operator="containsText" text="EN EJECUCIÓN">
      <formula>NOT(ISERROR(SEARCH("EN EJECUCIÓN",AN23)))</formula>
    </cfRule>
    <cfRule type="containsText" dxfId="164" priority="380" stopIfTrue="1" operator="containsText" text="INCUMPLIDA">
      <formula>NOT(ISERROR(SEARCH("INCUMPLIDA",AN23)))</formula>
    </cfRule>
    <cfRule type="containsText" dxfId="163" priority="379" stopIfTrue="1" operator="containsText" text="PENDIENTE">
      <formula>NOT(ISERROR(SEARCH("PENDIENTE",AN23)))</formula>
    </cfRule>
    <cfRule type="containsText" dxfId="162" priority="378" operator="containsText" text="ATENCIÓN">
      <formula>NOT(ISERROR(SEARCH("ATENCIÓN",AN23)))</formula>
    </cfRule>
    <cfRule type="containsText" dxfId="161" priority="381" stopIfTrue="1" operator="containsText" text="CUMPLIDA">
      <formula>NOT(ISERROR(SEARCH("CUMPLIDA",AN23)))</formula>
    </cfRule>
  </conditionalFormatting>
  <conditionalFormatting sqref="AN25">
    <cfRule type="containsText" dxfId="160" priority="366" operator="containsText" text="ATENCIÓN">
      <formula>NOT(ISERROR(SEARCH("ATENCIÓN",AN25)))</formula>
    </cfRule>
    <cfRule type="containsText" dxfId="159" priority="365" operator="containsText" text="EN TERMINO">
      <formula>NOT(ISERROR(SEARCH("EN TERMINO",AN25)))</formula>
    </cfRule>
    <cfRule type="containsText" dxfId="158" priority="363" operator="containsText" text="EN EJECUCIÓN">
      <formula>NOT(ISERROR(SEARCH("EN EJECUCIÓN",AN25)))</formula>
    </cfRule>
    <cfRule type="containsText" dxfId="157" priority="368" stopIfTrue="1" operator="containsText" text="INCUMPLIDA">
      <formula>NOT(ISERROR(SEARCH("INCUMPLIDA",AN25)))</formula>
    </cfRule>
    <cfRule type="containsText" dxfId="156" priority="367" stopIfTrue="1" operator="containsText" text="PENDIENTE">
      <formula>NOT(ISERROR(SEARCH("PENDIENTE",AN25)))</formula>
    </cfRule>
    <cfRule type="containsText" dxfId="155" priority="369" stopIfTrue="1" operator="containsText" text="CUMPLIDA">
      <formula>NOT(ISERROR(SEARCH("CUMPLIDA",AN25)))</formula>
    </cfRule>
  </conditionalFormatting>
  <conditionalFormatting sqref="AN27:AN28">
    <cfRule type="containsText" dxfId="154" priority="345" stopIfTrue="1" operator="containsText" text="CUMPLIDA">
      <formula>NOT(ISERROR(SEARCH("CUMPLIDA",AN27)))</formula>
    </cfRule>
    <cfRule type="containsText" dxfId="153" priority="343" stopIfTrue="1" operator="containsText" text="PENDIENTE">
      <formula>NOT(ISERROR(SEARCH("PENDIENTE",AN27)))</formula>
    </cfRule>
    <cfRule type="containsText" dxfId="152" priority="342" operator="containsText" text="ATENCIÓN">
      <formula>NOT(ISERROR(SEARCH("ATENCIÓN",AN27)))</formula>
    </cfRule>
    <cfRule type="containsText" dxfId="151" priority="341" operator="containsText" text="EN TERMINO">
      <formula>NOT(ISERROR(SEARCH("EN TERMINO",AN27)))</formula>
    </cfRule>
    <cfRule type="containsText" dxfId="150" priority="344" stopIfTrue="1" operator="containsText" text="INCUMPLIDA">
      <formula>NOT(ISERROR(SEARCH("INCUMPLIDA",AN27)))</formula>
    </cfRule>
    <cfRule type="containsText" dxfId="149" priority="339" operator="containsText" text="EN EJECUCIÓN">
      <formula>NOT(ISERROR(SEARCH("EN EJECUCIÓN",AN27)))</formula>
    </cfRule>
  </conditionalFormatting>
  <conditionalFormatting sqref="AT12">
    <cfRule type="containsText" dxfId="148" priority="301" stopIfTrue="1" operator="containsText" text="EN TERMINO">
      <formula>NOT(ISERROR(SEARCH("EN TERMINO",AT12)))</formula>
    </cfRule>
    <cfRule type="containsText" dxfId="147" priority="304" stopIfTrue="1" operator="containsText" text="OK">
      <formula>NOT(ISERROR(SEARCH("OK",AT12)))</formula>
    </cfRule>
    <cfRule type="containsText" dxfId="146" priority="303" stopIfTrue="1" operator="containsText" text="ALERTA">
      <formula>NOT(ISERROR(SEARCH("ALERTA",AT12)))</formula>
    </cfRule>
    <cfRule type="containsText" priority="302" operator="containsText" text="AMARILLO">
      <formula>NOT(ISERROR(SEARCH("AMARILLO",AT12)))</formula>
    </cfRule>
    <cfRule type="dataBar" priority="305">
      <dataBar>
        <cfvo type="min"/>
        <cfvo type="max"/>
        <color rgb="FF638EC6"/>
      </dataBar>
    </cfRule>
  </conditionalFormatting>
  <conditionalFormatting sqref="AT17">
    <cfRule type="dataBar" priority="272">
      <dataBar>
        <cfvo type="min"/>
        <cfvo type="max"/>
        <color rgb="FF638EC6"/>
      </dataBar>
    </cfRule>
    <cfRule type="containsText" dxfId="145" priority="271" stopIfTrue="1" operator="containsText" text="OK">
      <formula>NOT(ISERROR(SEARCH("OK",AT17)))</formula>
    </cfRule>
    <cfRule type="containsText" dxfId="144" priority="270" stopIfTrue="1" operator="containsText" text="ALERTA">
      <formula>NOT(ISERROR(SEARCH("ALERTA",AT17)))</formula>
    </cfRule>
    <cfRule type="containsText" priority="269" operator="containsText" text="AMARILLO">
      <formula>NOT(ISERROR(SEARCH("AMARILLO",AT17)))</formula>
    </cfRule>
    <cfRule type="containsText" dxfId="143" priority="268" stopIfTrue="1" operator="containsText" text="EN TERMINO">
      <formula>NOT(ISERROR(SEARCH("EN TERMINO",AT17)))</formula>
    </cfRule>
  </conditionalFormatting>
  <conditionalFormatting sqref="AT21">
    <cfRule type="containsText" dxfId="142" priority="247" stopIfTrue="1" operator="containsText" text="ALERTA">
      <formula>NOT(ISERROR(SEARCH("ALERTA",AT21)))</formula>
    </cfRule>
    <cfRule type="containsText" dxfId="141" priority="248" stopIfTrue="1" operator="containsText" text="OK">
      <formula>NOT(ISERROR(SEARCH("OK",AT21)))</formula>
    </cfRule>
    <cfRule type="dataBar" priority="249">
      <dataBar>
        <cfvo type="min"/>
        <cfvo type="max"/>
        <color rgb="FF638EC6"/>
      </dataBar>
    </cfRule>
    <cfRule type="containsText" dxfId="140" priority="245" stopIfTrue="1" operator="containsText" text="EN TERMINO">
      <formula>NOT(ISERROR(SEARCH("EN TERMINO",AT21)))</formula>
    </cfRule>
    <cfRule type="containsText" priority="246" operator="containsText" text="AMARILLO">
      <formula>NOT(ISERROR(SEARCH("AMARILLO",AT21)))</formula>
    </cfRule>
  </conditionalFormatting>
  <conditionalFormatting sqref="AT23">
    <cfRule type="dataBar" priority="238">
      <dataBar>
        <cfvo type="min"/>
        <cfvo type="max"/>
        <color rgb="FF638EC6"/>
      </dataBar>
    </cfRule>
    <cfRule type="containsText" dxfId="139" priority="237" stopIfTrue="1" operator="containsText" text="OK">
      <formula>NOT(ISERROR(SEARCH("OK",AT23)))</formula>
    </cfRule>
    <cfRule type="containsText" dxfId="138" priority="236" stopIfTrue="1" operator="containsText" text="ALERTA">
      <formula>NOT(ISERROR(SEARCH("ALERTA",AT23)))</formula>
    </cfRule>
    <cfRule type="containsText" priority="235" operator="containsText" text="AMARILLO">
      <formula>NOT(ISERROR(SEARCH("AMARILLO",AT23)))</formula>
    </cfRule>
    <cfRule type="containsText" dxfId="137" priority="234" stopIfTrue="1" operator="containsText" text="EN TERMINO">
      <formula>NOT(ISERROR(SEARCH("EN TERMINO",AT23)))</formula>
    </cfRule>
  </conditionalFormatting>
  <conditionalFormatting sqref="AT25">
    <cfRule type="containsText" dxfId="136" priority="226" stopIfTrue="1" operator="containsText" text="OK">
      <formula>NOT(ISERROR(SEARCH("OK",AT25)))</formula>
    </cfRule>
    <cfRule type="containsText" dxfId="135" priority="225" stopIfTrue="1" operator="containsText" text="ALERTA">
      <formula>NOT(ISERROR(SEARCH("ALERTA",AT25)))</formula>
    </cfRule>
    <cfRule type="dataBar" priority="227">
      <dataBar>
        <cfvo type="min"/>
        <cfvo type="max"/>
        <color rgb="FF638EC6"/>
      </dataBar>
    </cfRule>
    <cfRule type="containsText" priority="224" operator="containsText" text="AMARILLO">
      <formula>NOT(ISERROR(SEARCH("AMARILLO",AT25)))</formula>
    </cfRule>
    <cfRule type="containsText" dxfId="134" priority="223" stopIfTrue="1" operator="containsText" text="EN TERMINO">
      <formula>NOT(ISERROR(SEARCH("EN TERMINO",AT25)))</formula>
    </cfRule>
  </conditionalFormatting>
  <conditionalFormatting sqref="AT27">
    <cfRule type="dataBar" priority="216">
      <dataBar>
        <cfvo type="min"/>
        <cfvo type="max"/>
        <color rgb="FF638EC6"/>
      </dataBar>
    </cfRule>
  </conditionalFormatting>
  <conditionalFormatting sqref="AT27:AT28">
    <cfRule type="containsText" dxfId="133" priority="204" stopIfTrue="1" operator="containsText" text="OK">
      <formula>NOT(ISERROR(SEARCH("OK",AT27)))</formula>
    </cfRule>
    <cfRule type="containsText" dxfId="132" priority="203" stopIfTrue="1" operator="containsText" text="ALERTA">
      <formula>NOT(ISERROR(SEARCH("ALERTA",AT27)))</formula>
    </cfRule>
    <cfRule type="containsText" priority="202" operator="containsText" text="AMARILLO">
      <formula>NOT(ISERROR(SEARCH("AMARILLO",AT27)))</formula>
    </cfRule>
    <cfRule type="containsText" dxfId="131" priority="201" stopIfTrue="1" operator="containsText" text="EN TERMINO">
      <formula>NOT(ISERROR(SEARCH("EN TERMINO",AT27)))</formula>
    </cfRule>
  </conditionalFormatting>
  <conditionalFormatting sqref="AT28">
    <cfRule type="dataBar" priority="205">
      <dataBar>
        <cfvo type="min"/>
        <cfvo type="max"/>
        <color rgb="FF638EC6"/>
      </dataBar>
    </cfRule>
  </conditionalFormatting>
  <conditionalFormatting sqref="AT30">
    <cfRule type="dataBar" priority="194">
      <dataBar>
        <cfvo type="min"/>
        <cfvo type="max"/>
        <color rgb="FF638EC6"/>
      </dataBar>
    </cfRule>
  </conditionalFormatting>
  <conditionalFormatting sqref="AT30:AT45">
    <cfRule type="containsText" dxfId="130" priority="109" stopIfTrue="1" operator="containsText" text="ALERTA">
      <formula>NOT(ISERROR(SEARCH("ALERTA",AT30)))</formula>
    </cfRule>
    <cfRule type="containsText" dxfId="129" priority="110" stopIfTrue="1" operator="containsText" text="OK">
      <formula>NOT(ISERROR(SEARCH("OK",AT30)))</formula>
    </cfRule>
    <cfRule type="containsText" priority="108" operator="containsText" text="AMARILLO">
      <formula>NOT(ISERROR(SEARCH("AMARILLO",AT30)))</formula>
    </cfRule>
    <cfRule type="containsText" dxfId="128" priority="107" stopIfTrue="1" operator="containsText" text="EN TERMINO">
      <formula>NOT(ISERROR(SEARCH("EN TERMINO",AT30)))</formula>
    </cfRule>
  </conditionalFormatting>
  <conditionalFormatting sqref="AT31:AT32">
    <cfRule type="dataBar" priority="189">
      <dataBar>
        <cfvo type="min"/>
        <cfvo type="max"/>
        <color rgb="FF638EC6"/>
      </dataBar>
    </cfRule>
  </conditionalFormatting>
  <conditionalFormatting sqref="AT33">
    <cfRule type="dataBar" priority="178">
      <dataBar>
        <cfvo type="min"/>
        <cfvo type="max"/>
        <color rgb="FF638EC6"/>
      </dataBar>
    </cfRule>
  </conditionalFormatting>
  <conditionalFormatting sqref="AT34">
    <cfRule type="dataBar" priority="267">
      <dataBar>
        <cfvo type="min"/>
        <cfvo type="max"/>
        <color rgb="FF638EC6"/>
      </dataBar>
    </cfRule>
  </conditionalFormatting>
  <conditionalFormatting sqref="AT35">
    <cfRule type="dataBar" priority="167">
      <dataBar>
        <cfvo type="min"/>
        <cfvo type="max"/>
        <color rgb="FF638EC6"/>
      </dataBar>
    </cfRule>
  </conditionalFormatting>
  <conditionalFormatting sqref="AT36">
    <cfRule type="dataBar" priority="158">
      <dataBar>
        <cfvo type="min"/>
        <cfvo type="max"/>
        <color rgb="FF638EC6"/>
      </dataBar>
    </cfRule>
  </conditionalFormatting>
  <conditionalFormatting sqref="AT37">
    <cfRule type="dataBar" priority="144">
      <dataBar>
        <cfvo type="min"/>
        <cfvo type="max"/>
        <color rgb="FF638EC6"/>
      </dataBar>
    </cfRule>
  </conditionalFormatting>
  <conditionalFormatting sqref="AT38">
    <cfRule type="dataBar" priority="149">
      <dataBar>
        <cfvo type="min"/>
        <cfvo type="max"/>
        <color rgb="FF638EC6"/>
      </dataBar>
    </cfRule>
  </conditionalFormatting>
  <conditionalFormatting sqref="AT40">
    <cfRule type="dataBar" priority="111">
      <dataBar>
        <cfvo type="min"/>
        <cfvo type="max"/>
        <color rgb="FF638EC6"/>
      </dataBar>
    </cfRule>
  </conditionalFormatting>
  <conditionalFormatting sqref="AT41">
    <cfRule type="dataBar" priority="121">
      <dataBar>
        <cfvo type="min"/>
        <cfvo type="max"/>
        <color rgb="FF638EC6"/>
      </dataBar>
    </cfRule>
  </conditionalFormatting>
  <conditionalFormatting sqref="AT42:AT45 AT39">
    <cfRule type="dataBar" priority="254">
      <dataBar>
        <cfvo type="min"/>
        <cfvo type="max"/>
        <color rgb="FF638EC6"/>
      </dataBar>
    </cfRule>
  </conditionalFormatting>
  <conditionalFormatting sqref="AW4:AW31">
    <cfRule type="containsText" dxfId="127" priority="425" operator="containsText" text="ATENCIÓN">
      <formula>NOT(ISERROR(SEARCH("ATENCIÓN",AW4)))</formula>
    </cfRule>
    <cfRule type="containsText" dxfId="126" priority="426" stopIfTrue="1" operator="containsText" text="PENDIENTE">
      <formula>NOT(ISERROR(SEARCH("PENDIENTE",AW4)))</formula>
    </cfRule>
    <cfRule type="containsText" dxfId="125" priority="427" stopIfTrue="1" operator="containsText" text="INCUMPLIDA">
      <formula>NOT(ISERROR(SEARCH("INCUMPLIDA",AW4)))</formula>
    </cfRule>
    <cfRule type="containsText" dxfId="124" priority="428" stopIfTrue="1" operator="containsText" text="CUMPLIDA">
      <formula>NOT(ISERROR(SEARCH("CUMPLIDA",AW4)))</formula>
    </cfRule>
  </conditionalFormatting>
  <conditionalFormatting sqref="AW4:AW44">
    <cfRule type="containsText" dxfId="123" priority="100" operator="containsText" text="CUMPLIDA, PENDIENTE REVISIÓN  POR LA CONTRALORÍA">
      <formula>NOT(ISERROR(SEARCH("CUMPLIDA, PENDIENTE REVISIÓN  POR LA CONTRALORÍA",AW4)))</formula>
    </cfRule>
  </conditionalFormatting>
  <conditionalFormatting sqref="AW32">
    <cfRule type="containsText" dxfId="122" priority="173" stopIfTrue="1" operator="containsText" text="CUMPLIDA">
      <formula>NOT(ISERROR(SEARCH("CUMPLIDA",AW32)))</formula>
    </cfRule>
    <cfRule type="containsText" dxfId="121" priority="171" stopIfTrue="1" operator="containsText" text="PENDIENTE">
      <formula>NOT(ISERROR(SEARCH("PENDIENTE",AW32)))</formula>
    </cfRule>
    <cfRule type="containsText" dxfId="120" priority="170" operator="containsText" text="ATENCIÓN">
      <formula>NOT(ISERROR(SEARCH("ATENCIÓN",AW32)))</formula>
    </cfRule>
    <cfRule type="containsText" dxfId="119" priority="169" operator="containsText" text="EN TERMINO">
      <formula>NOT(ISERROR(SEARCH("EN TERMINO",AW32)))</formula>
    </cfRule>
    <cfRule type="containsText" dxfId="118" priority="168" operator="containsText" text="EN EJECUCIÓN">
      <formula>NOT(ISERROR(SEARCH("EN EJECUCIÓN",AW32)))</formula>
    </cfRule>
    <cfRule type="containsText" dxfId="117" priority="172" stopIfTrue="1" operator="containsText" text="INCUMPLIDA">
      <formula>NOT(ISERROR(SEARCH("INCUMPLIDA",AW32)))</formula>
    </cfRule>
  </conditionalFormatting>
  <conditionalFormatting sqref="AW33:AW42 AW44">
    <cfRule type="containsText" dxfId="116" priority="104" stopIfTrue="1" operator="containsText" text="CUMPLIDA">
      <formula>NOT(ISERROR(SEARCH("CUMPLIDA",AW33)))</formula>
    </cfRule>
    <cfRule type="containsText" dxfId="115" priority="103" stopIfTrue="1" operator="containsText" text="INCUMPLIDA">
      <formula>NOT(ISERROR(SEARCH("INCUMPLIDA",AW33)))</formula>
    </cfRule>
    <cfRule type="containsText" dxfId="114" priority="102" stopIfTrue="1" operator="containsText" text="PENDIENTE">
      <formula>NOT(ISERROR(SEARCH("PENDIENTE",AW33)))</formula>
    </cfRule>
    <cfRule type="containsText" dxfId="113" priority="101" operator="containsText" text="ATENCIÓN">
      <formula>NOT(ISERROR(SEARCH("ATENCIÓN",AW33)))</formula>
    </cfRule>
  </conditionalFormatting>
  <conditionalFormatting sqref="AW43 AW45">
    <cfRule type="containsText" dxfId="112" priority="122" operator="containsText" text="ATENCIÓN">
      <formula>NOT(ISERROR(SEARCH("ATENCIÓN",AW43)))</formula>
    </cfRule>
    <cfRule type="containsText" dxfId="111" priority="123" stopIfTrue="1" operator="containsText" text="PENDIENTE">
      <formula>NOT(ISERROR(SEARCH("PENDIENTE",AW43)))</formula>
    </cfRule>
    <cfRule type="containsText" dxfId="110" priority="125" stopIfTrue="1" operator="containsText" text="CUMPLIDA">
      <formula>NOT(ISERROR(SEARCH("CUMPLIDA",AW43)))</formula>
    </cfRule>
    <cfRule type="containsText" dxfId="109" priority="124" stopIfTrue="1" operator="containsText" text="INCUMPLIDA">
      <formula>NOT(ISERROR(SEARCH("INCUMPLIDA",AW43)))</formula>
    </cfRule>
  </conditionalFormatting>
  <conditionalFormatting sqref="AW43">
    <cfRule type="containsText" dxfId="108" priority="106" operator="containsText" text="EJECUCION">
      <formula>NOT(ISERROR(SEARCH("EJECUCION",AW43)))</formula>
    </cfRule>
  </conditionalFormatting>
  <conditionalFormatting sqref="AW45">
    <cfRule type="containsText" dxfId="107" priority="105" operator="containsText" text="EJECUCION">
      <formula>NOT(ISERROR(SEARCH("EJECUCION",AW45)))</formula>
    </cfRule>
  </conditionalFormatting>
  <conditionalFormatting sqref="BA4:BA45">
    <cfRule type="containsText" dxfId="106" priority="36" operator="containsText" text="Abierto">
      <formula>NOT(ISERROR(SEARCH("Abierto",BA4)))</formula>
    </cfRule>
    <cfRule type="containsText" dxfId="105" priority="34" operator="containsText" text="cerrada">
      <formula>NOT(ISERROR(SEARCH("cerrada",BA4)))</formula>
    </cfRule>
    <cfRule type="containsText" dxfId="104" priority="35" operator="containsText" text="cerrado">
      <formula>NOT(ISERROR(SEARCH("cerrado",BA4)))</formula>
    </cfRule>
  </conditionalFormatting>
  <dataValidations count="6">
    <dataValidation type="decimal" allowBlank="1" showInputMessage="1" showErrorMessage="1" errorTitle="Entrada no válida" error="Por favor escriba un número" promptTitle="Escriba un número en esta casilla" sqref="I4:I29">
      <formula1>-999999</formula1>
      <formula2>999999</formula2>
    </dataValidation>
    <dataValidation type="textLength" allowBlank="1" showInputMessage="1" showErrorMessage="1" errorTitle="Entrada no válida" error="Escriba un texto  Maximo 100 Caracteres" promptTitle="Cualquier contenido Maximo 100 Caracteres" sqref="H4:H29 J4:J29 H43:H45 J43:J45">
      <formula1>0</formula1>
      <formula2>100</formula2>
    </dataValidation>
    <dataValidation type="textLength" allowBlank="1" showInputMessage="1" showErrorMessage="1" errorTitle="Entrada no válida" error="Escriba un texto  Maximo 500 Caracteres" promptTitle="Cualquier contenido Maximo 500 Caracteres" sqref="F4:G29 G43:G45">
      <formula1>0</formula1>
      <formula2>500</formula2>
    </dataValidation>
    <dataValidation type="textLength" allowBlank="1" showInputMessage="1" showErrorMessage="1" errorTitle="Entrada no válida" error="Escriba un texto  Maximo 20 Caracteres" promptTitle="Cualquier contenido Maximo 20 Caracteres" sqref="D4:D29">
      <formula1>0</formula1>
      <formula2>20</formula2>
    </dataValidation>
    <dataValidation type="date" allowBlank="1" showInputMessage="1" errorTitle="Entrada no válida" error="Por favor escriba una fecha válida (AAAA/MM/DD)" promptTitle="Ingrese una fecha (AAAA/MM/DD)" sqref="L23:L29 L16:L20 L43:M45 L4:L12 M4:M29">
      <formula1>1900/1/1</formula1>
      <formula2>3000/1/1</formula2>
    </dataValidation>
    <dataValidation type="list" allowBlank="1" showInputMessage="1" showErrorMessage="1" sqref="AY4:AY45">
      <formula1>$BD$4:$BE$4</formula1>
    </dataValidation>
  </dataValidations>
  <hyperlinks>
    <hyperlink ref="BC11" r:id="rId1"/>
    <hyperlink ref="BC13:BC16" r:id="rId2" display="https://loteriadebogota.com/wp-content/uploads/Informe-Auditoria-Financiera-y-de-Gestion-COD-76-PAD-2024-04-10-2024.pdf"/>
    <hyperlink ref="BC18:BC20" r:id="rId3" display="https://loteriadebogota.com/wp-content/uploads/Informe-Auditoria-Financiera-y-de-Gestion-COD-76-PAD-2024-04-10-2024.pdf"/>
    <hyperlink ref="BC22" r:id="rId4"/>
    <hyperlink ref="BC24" r:id="rId5"/>
  </hyperlinks>
  <pageMargins left="0.7" right="0.7" top="0.75" bottom="0.75" header="0.3" footer="0.3"/>
  <pageSetup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x14ac:dyDescent="0.3"/>
  <cols>
    <col min="1" max="1" width="11.42578125" style="165"/>
    <col min="2" max="2" width="19.7109375" style="165" customWidth="1"/>
    <col min="3" max="3" width="24.7109375" style="165" customWidth="1"/>
    <col min="4" max="16384" width="11.42578125" style="165"/>
  </cols>
  <sheetData>
    <row r="2" spans="2:5" x14ac:dyDescent="0.3">
      <c r="B2" s="171" t="s">
        <v>306</v>
      </c>
    </row>
    <row r="4" spans="2:5" ht="51" x14ac:dyDescent="0.3">
      <c r="B4" s="152" t="s">
        <v>56</v>
      </c>
      <c r="C4" s="152" t="s">
        <v>307</v>
      </c>
    </row>
    <row r="5" spans="2:5" x14ac:dyDescent="0.3">
      <c r="B5" s="178" t="s">
        <v>121</v>
      </c>
      <c r="C5" s="178" t="s">
        <v>120</v>
      </c>
      <c r="D5" s="179">
        <f>IF(B5="SI",50%,0%)</f>
        <v>0.5</v>
      </c>
      <c r="E5" s="179">
        <f>IF(C5="NO",50%,0%)</f>
        <v>0.5</v>
      </c>
    </row>
    <row r="6" spans="2:5" x14ac:dyDescent="0.3">
      <c r="B6" s="177" t="s">
        <v>120</v>
      </c>
      <c r="C6" s="177" t="s">
        <v>120</v>
      </c>
      <c r="D6" s="179">
        <f>IF(B6="SI",50%,0%)</f>
        <v>0</v>
      </c>
      <c r="E6" s="179">
        <f t="shared" ref="E6:E7" si="0">IF(C6="NO",50%,0%)</f>
        <v>0.5</v>
      </c>
    </row>
    <row r="7" spans="2:5" x14ac:dyDescent="0.3">
      <c r="B7" s="178" t="s">
        <v>120</v>
      </c>
      <c r="C7" s="178" t="s">
        <v>121</v>
      </c>
      <c r="D7" s="179">
        <f t="shared" ref="D7" si="1">IF(B7="SI",50%,0%)</f>
        <v>0</v>
      </c>
      <c r="E7" s="179">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J13" sqref="J13"/>
    </sheetView>
  </sheetViews>
  <sheetFormatPr baseColWidth="10" defaultColWidth="11.42578125" defaultRowHeight="16.5" x14ac:dyDescent="0.3"/>
  <cols>
    <col min="1" max="2" width="11.42578125" style="165"/>
    <col min="3" max="3" width="30" style="165" customWidth="1"/>
    <col min="4" max="4" width="13.140625" style="165" customWidth="1"/>
    <col min="5" max="5" width="11.42578125" style="165"/>
    <col min="6" max="6" width="14.85546875" style="165" customWidth="1"/>
    <col min="7" max="7" width="13.7109375" style="165" customWidth="1"/>
    <col min="8" max="16384" width="11.42578125" style="165"/>
  </cols>
  <sheetData>
    <row r="2" spans="3:13" x14ac:dyDescent="0.3">
      <c r="C2" s="297" t="s">
        <v>308</v>
      </c>
      <c r="D2" s="297"/>
      <c r="E2" s="297"/>
      <c r="F2" s="297"/>
      <c r="G2" s="297"/>
      <c r="H2" s="297"/>
      <c r="I2" s="297"/>
      <c r="J2" s="297"/>
      <c r="K2" s="297"/>
      <c r="L2" s="297"/>
      <c r="M2" s="297"/>
    </row>
    <row r="3" spans="3:13" ht="17.25" thickBot="1" x14ac:dyDescent="0.35"/>
    <row r="4" spans="3:13" ht="36" customHeight="1" x14ac:dyDescent="0.3">
      <c r="C4" s="316" t="s">
        <v>309</v>
      </c>
      <c r="D4" s="318" t="s">
        <v>310</v>
      </c>
      <c r="E4" s="320" t="s">
        <v>311</v>
      </c>
      <c r="F4" s="322" t="s">
        <v>312</v>
      </c>
      <c r="G4" s="324" t="s">
        <v>313</v>
      </c>
      <c r="H4" s="326" t="s">
        <v>314</v>
      </c>
      <c r="I4" s="328" t="s">
        <v>315</v>
      </c>
    </row>
    <row r="5" spans="3:13" ht="36" customHeight="1" thickBot="1" x14ac:dyDescent="0.35">
      <c r="C5" s="317"/>
      <c r="D5" s="319"/>
      <c r="E5" s="321"/>
      <c r="F5" s="323"/>
      <c r="G5" s="325"/>
      <c r="H5" s="327"/>
      <c r="I5" s="329"/>
    </row>
    <row r="6" spans="3:13" ht="53.25" customHeight="1" thickTop="1" thickBot="1" x14ac:dyDescent="0.35">
      <c r="C6" s="209" t="s">
        <v>316</v>
      </c>
      <c r="D6" s="210">
        <v>22</v>
      </c>
      <c r="E6" s="210">
        <v>26</v>
      </c>
      <c r="F6" s="211">
        <v>13</v>
      </c>
      <c r="G6" s="211">
        <v>13</v>
      </c>
      <c r="H6" s="212"/>
      <c r="I6" s="213"/>
    </row>
    <row r="7" spans="3:13" ht="53.25" customHeight="1" thickBot="1" x14ac:dyDescent="0.35">
      <c r="C7" s="209" t="s">
        <v>317</v>
      </c>
      <c r="D7" s="210">
        <v>8</v>
      </c>
      <c r="E7" s="210">
        <v>13</v>
      </c>
      <c r="F7" s="211">
        <v>2</v>
      </c>
      <c r="G7" s="211">
        <v>11</v>
      </c>
      <c r="H7" s="212"/>
      <c r="I7" s="213"/>
    </row>
    <row r="8" spans="3:13" ht="53.25" customHeight="1" thickBot="1" x14ac:dyDescent="0.35">
      <c r="C8" s="209" t="s">
        <v>318</v>
      </c>
      <c r="D8" s="210">
        <v>2</v>
      </c>
      <c r="E8" s="210">
        <v>3</v>
      </c>
      <c r="F8" s="211">
        <v>3</v>
      </c>
      <c r="G8" s="211"/>
      <c r="H8" s="212"/>
      <c r="I8" s="213"/>
    </row>
    <row r="9" spans="3:13" ht="17.25" thickBot="1" x14ac:dyDescent="0.35">
      <c r="C9" s="286" t="s">
        <v>319</v>
      </c>
      <c r="D9" s="287">
        <v>32</v>
      </c>
      <c r="E9" s="287">
        <v>42</v>
      </c>
      <c r="F9" s="287">
        <v>18</v>
      </c>
      <c r="G9" s="287">
        <v>24</v>
      </c>
      <c r="H9" s="287">
        <v>0</v>
      </c>
      <c r="I9" s="287">
        <v>0</v>
      </c>
    </row>
    <row r="10" spans="3:13" ht="17.25" thickBot="1" x14ac:dyDescent="0.35">
      <c r="C10" s="288"/>
      <c r="D10" s="289"/>
      <c r="E10" s="289"/>
      <c r="F10" s="290">
        <v>0.42857142857142855</v>
      </c>
      <c r="G10" s="290">
        <v>0.5714285714285714</v>
      </c>
      <c r="H10" s="290">
        <v>0</v>
      </c>
      <c r="I10" s="290">
        <v>0</v>
      </c>
    </row>
    <row r="11" spans="3:13" x14ac:dyDescent="0.3">
      <c r="C11" s="291"/>
      <c r="D11" s="292"/>
      <c r="E11" s="292"/>
      <c r="F11" s="293"/>
      <c r="G11" s="293"/>
      <c r="H11" s="293"/>
      <c r="I11" s="293"/>
    </row>
    <row r="12" spans="3:13" ht="94.5" customHeight="1" x14ac:dyDescent="0.3">
      <c r="C12" s="315" t="s">
        <v>459</v>
      </c>
      <c r="D12" s="315"/>
      <c r="E12" s="315"/>
      <c r="F12" s="315"/>
      <c r="G12" s="315"/>
      <c r="H12" s="315"/>
      <c r="I12" s="315"/>
    </row>
    <row r="13" spans="3:13" ht="94.5" customHeight="1" x14ac:dyDescent="0.3">
      <c r="C13" s="315"/>
      <c r="D13" s="315"/>
      <c r="E13" s="315"/>
      <c r="F13" s="315"/>
      <c r="G13" s="315"/>
      <c r="H13" s="315"/>
      <c r="I13" s="315"/>
    </row>
    <row r="14" spans="3:13" ht="94.5" customHeight="1" x14ac:dyDescent="0.3">
      <c r="C14" s="315"/>
      <c r="D14" s="315"/>
      <c r="E14" s="315"/>
      <c r="F14" s="315"/>
      <c r="G14" s="315"/>
      <c r="H14" s="315"/>
      <c r="I14" s="315"/>
    </row>
    <row r="18" spans="3:13" x14ac:dyDescent="0.3">
      <c r="C18" s="171"/>
      <c r="D18" s="171"/>
      <c r="E18" s="171"/>
      <c r="F18" s="171"/>
      <c r="G18" s="171"/>
      <c r="H18" s="171"/>
      <c r="I18" s="171"/>
      <c r="J18" s="171"/>
      <c r="K18" s="171"/>
      <c r="L18" s="171"/>
      <c r="M18" s="171"/>
    </row>
    <row r="36" spans="3:13" x14ac:dyDescent="0.3">
      <c r="C36" s="171"/>
      <c r="D36" s="171"/>
      <c r="E36" s="171"/>
      <c r="F36" s="171"/>
      <c r="G36" s="171"/>
      <c r="H36" s="171"/>
      <c r="I36" s="171"/>
      <c r="J36" s="171"/>
      <c r="K36" s="171"/>
      <c r="L36" s="171"/>
      <c r="M36" s="171"/>
    </row>
  </sheetData>
  <sheetProtection selectLockedCells="1" selectUnlockedCells="1"/>
  <mergeCells count="9">
    <mergeCell ref="C12:I14"/>
    <mergeCell ref="C2:M2"/>
    <mergeCell ref="C4:C5"/>
    <mergeCell ref="D4:D5"/>
    <mergeCell ref="E4:E5"/>
    <mergeCell ref="F4:F5"/>
    <mergeCell ref="G4:G5"/>
    <mergeCell ref="H4:H5"/>
    <mergeCell ref="I4:I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35"/>
      <c r="B1" s="335"/>
      <c r="C1" s="335"/>
      <c r="D1" s="335"/>
      <c r="E1" s="335"/>
      <c r="F1" s="335"/>
      <c r="G1" s="335"/>
      <c r="H1" s="334" t="s">
        <v>320</v>
      </c>
      <c r="I1" s="334"/>
      <c r="J1" s="334"/>
      <c r="K1" s="334"/>
      <c r="L1" s="334"/>
      <c r="M1" s="334"/>
      <c r="N1" s="334"/>
      <c r="O1" s="334"/>
      <c r="P1" s="334"/>
      <c r="Q1" s="334"/>
      <c r="R1" s="334"/>
      <c r="S1" s="46"/>
      <c r="T1" s="336" t="s">
        <v>321</v>
      </c>
      <c r="U1" s="336"/>
      <c r="V1" s="336"/>
      <c r="W1" s="336"/>
      <c r="X1" s="336"/>
      <c r="Y1" s="336"/>
      <c r="Z1" s="336"/>
      <c r="AA1" s="336"/>
      <c r="AB1" s="336"/>
      <c r="AC1" s="337" t="s">
        <v>322</v>
      </c>
      <c r="AD1" s="337"/>
      <c r="AE1" s="337"/>
      <c r="AF1" s="337"/>
      <c r="AG1" s="337"/>
      <c r="AH1" s="337"/>
      <c r="AI1" s="337"/>
      <c r="AJ1" s="337"/>
      <c r="AK1" s="51"/>
      <c r="AL1" s="338" t="s">
        <v>323</v>
      </c>
      <c r="AM1" s="338"/>
      <c r="AN1" s="338"/>
      <c r="AO1" s="338"/>
      <c r="AP1" s="338"/>
      <c r="AQ1" s="338"/>
      <c r="AR1" s="338"/>
      <c r="AS1" s="338"/>
      <c r="AT1" s="52"/>
      <c r="AU1" s="330" t="s">
        <v>324</v>
      </c>
      <c r="AV1" s="330"/>
      <c r="AW1" s="330"/>
      <c r="AX1" s="330"/>
      <c r="AY1" s="330"/>
      <c r="AZ1" s="330"/>
      <c r="BA1" s="330"/>
      <c r="BB1" s="330"/>
      <c r="BC1" s="53"/>
      <c r="BD1" s="332" t="s">
        <v>325</v>
      </c>
      <c r="BE1" s="332"/>
      <c r="BF1" s="332"/>
      <c r="BG1" s="332"/>
      <c r="BH1" s="332"/>
      <c r="BI1" s="30"/>
      <c r="BJ1" s="30"/>
      <c r="BK1" s="30"/>
    </row>
    <row r="2" spans="1:63" ht="39.950000000000003" customHeight="1" x14ac:dyDescent="0.25">
      <c r="A2" s="333" t="s">
        <v>326</v>
      </c>
      <c r="B2" s="333" t="s">
        <v>9</v>
      </c>
      <c r="C2" s="333" t="s">
        <v>11</v>
      </c>
      <c r="D2" s="333" t="s">
        <v>327</v>
      </c>
      <c r="E2" s="333" t="s">
        <v>328</v>
      </c>
      <c r="F2" s="333" t="s">
        <v>13</v>
      </c>
      <c r="G2" s="333" t="s">
        <v>17</v>
      </c>
      <c r="H2" s="331" t="s">
        <v>74</v>
      </c>
      <c r="I2" s="334" t="s">
        <v>329</v>
      </c>
      <c r="J2" s="334"/>
      <c r="K2" s="334"/>
      <c r="L2" s="331" t="s">
        <v>330</v>
      </c>
      <c r="M2" s="331" t="s">
        <v>331</v>
      </c>
      <c r="N2" s="331" t="s">
        <v>332</v>
      </c>
      <c r="O2" s="331" t="s">
        <v>32</v>
      </c>
      <c r="P2" s="331" t="s">
        <v>333</v>
      </c>
      <c r="Q2" s="331" t="s">
        <v>334</v>
      </c>
      <c r="R2" s="331" t="s">
        <v>335</v>
      </c>
      <c r="S2" s="44"/>
      <c r="T2" s="340" t="s">
        <v>336</v>
      </c>
      <c r="U2" s="340" t="s">
        <v>337</v>
      </c>
      <c r="V2" s="340" t="s">
        <v>87</v>
      </c>
      <c r="W2" s="340" t="s">
        <v>88</v>
      </c>
      <c r="X2" s="340" t="s">
        <v>338</v>
      </c>
      <c r="Y2" s="340" t="s">
        <v>90</v>
      </c>
      <c r="Z2" s="340" t="s">
        <v>339</v>
      </c>
      <c r="AA2" s="340" t="s">
        <v>92</v>
      </c>
      <c r="AB2" s="45"/>
      <c r="AC2" s="339" t="s">
        <v>93</v>
      </c>
      <c r="AD2" s="339" t="s">
        <v>340</v>
      </c>
      <c r="AE2" s="339" t="s">
        <v>95</v>
      </c>
      <c r="AF2" s="339" t="s">
        <v>96</v>
      </c>
      <c r="AG2" s="339" t="s">
        <v>341</v>
      </c>
      <c r="AH2" s="339" t="s">
        <v>98</v>
      </c>
      <c r="AI2" s="339" t="s">
        <v>342</v>
      </c>
      <c r="AJ2" s="339" t="s">
        <v>100</v>
      </c>
      <c r="AK2" s="43"/>
      <c r="AL2" s="341" t="s">
        <v>101</v>
      </c>
      <c r="AM2" s="341" t="s">
        <v>343</v>
      </c>
      <c r="AN2" s="341" t="s">
        <v>103</v>
      </c>
      <c r="AO2" s="341" t="s">
        <v>104</v>
      </c>
      <c r="AP2" s="341" t="s">
        <v>344</v>
      </c>
      <c r="AQ2" s="341" t="s">
        <v>106</v>
      </c>
      <c r="AR2" s="341" t="s">
        <v>345</v>
      </c>
      <c r="AS2" s="341" t="s">
        <v>346</v>
      </c>
      <c r="AT2" s="48"/>
      <c r="AU2" s="343" t="s">
        <v>101</v>
      </c>
      <c r="AV2" s="47"/>
      <c r="AW2" s="343" t="s">
        <v>343</v>
      </c>
      <c r="AX2" s="343" t="s">
        <v>103</v>
      </c>
      <c r="AY2" s="343" t="s">
        <v>104</v>
      </c>
      <c r="AZ2" s="343" t="s">
        <v>105</v>
      </c>
      <c r="BA2" s="343" t="s">
        <v>106</v>
      </c>
      <c r="BB2" s="343" t="s">
        <v>345</v>
      </c>
      <c r="BC2" s="343" t="s">
        <v>347</v>
      </c>
      <c r="BD2" s="342" t="s">
        <v>52</v>
      </c>
      <c r="BE2" s="342" t="s">
        <v>348</v>
      </c>
      <c r="BF2" s="342" t="s">
        <v>349</v>
      </c>
      <c r="BG2" s="342" t="s">
        <v>350</v>
      </c>
      <c r="BH2" s="344" t="s">
        <v>351</v>
      </c>
      <c r="BI2" s="342" t="s">
        <v>349</v>
      </c>
      <c r="BJ2" s="342" t="s">
        <v>350</v>
      </c>
      <c r="BK2" s="344" t="s">
        <v>351</v>
      </c>
    </row>
    <row r="3" spans="1:63" ht="39.950000000000003" customHeight="1" x14ac:dyDescent="0.25">
      <c r="A3" s="333"/>
      <c r="B3" s="333"/>
      <c r="C3" s="333"/>
      <c r="D3" s="333"/>
      <c r="E3" s="333"/>
      <c r="F3" s="333"/>
      <c r="G3" s="333"/>
      <c r="H3" s="331"/>
      <c r="I3" s="34" t="s">
        <v>352</v>
      </c>
      <c r="J3" s="44" t="s">
        <v>24</v>
      </c>
      <c r="K3" s="44" t="s">
        <v>26</v>
      </c>
      <c r="L3" s="331"/>
      <c r="M3" s="331"/>
      <c r="N3" s="331"/>
      <c r="O3" s="331"/>
      <c r="P3" s="331"/>
      <c r="Q3" s="331"/>
      <c r="R3" s="331"/>
      <c r="S3" s="44" t="s">
        <v>353</v>
      </c>
      <c r="T3" s="340"/>
      <c r="U3" s="340"/>
      <c r="V3" s="340"/>
      <c r="W3" s="340"/>
      <c r="X3" s="340"/>
      <c r="Y3" s="340"/>
      <c r="Z3" s="340"/>
      <c r="AA3" s="340"/>
      <c r="AB3" s="45" t="s">
        <v>52</v>
      </c>
      <c r="AC3" s="339"/>
      <c r="AD3" s="339"/>
      <c r="AE3" s="339"/>
      <c r="AF3" s="339"/>
      <c r="AG3" s="339"/>
      <c r="AH3" s="339"/>
      <c r="AI3" s="339"/>
      <c r="AJ3" s="339"/>
      <c r="AK3" s="43" t="s">
        <v>52</v>
      </c>
      <c r="AL3" s="341"/>
      <c r="AM3" s="341"/>
      <c r="AN3" s="341"/>
      <c r="AO3" s="341"/>
      <c r="AP3" s="341"/>
      <c r="AQ3" s="341"/>
      <c r="AR3" s="341"/>
      <c r="AS3" s="341"/>
      <c r="AT3" s="48" t="s">
        <v>52</v>
      </c>
      <c r="AU3" s="343"/>
      <c r="AV3" s="47" t="s">
        <v>354</v>
      </c>
      <c r="AW3" s="343"/>
      <c r="AX3" s="343"/>
      <c r="AY3" s="343"/>
      <c r="AZ3" s="343"/>
      <c r="BA3" s="343"/>
      <c r="BB3" s="343"/>
      <c r="BC3" s="343"/>
      <c r="BD3" s="342"/>
      <c r="BE3" s="342"/>
      <c r="BF3" s="342"/>
      <c r="BG3" s="342"/>
      <c r="BH3" s="344"/>
      <c r="BI3" s="342"/>
      <c r="BJ3" s="342"/>
      <c r="BK3" s="344"/>
    </row>
    <row r="4" spans="1:63" ht="39.950000000000003" customHeight="1" x14ac:dyDescent="0.25">
      <c r="A4" s="1" t="s">
        <v>355</v>
      </c>
      <c r="B4" s="1" t="s">
        <v>356</v>
      </c>
      <c r="C4" s="1" t="s">
        <v>357</v>
      </c>
      <c r="D4" s="1" t="s">
        <v>355</v>
      </c>
      <c r="E4" s="1" t="s">
        <v>358</v>
      </c>
      <c r="F4" s="1" t="s">
        <v>356</v>
      </c>
      <c r="G4" s="1" t="s">
        <v>359</v>
      </c>
      <c r="H4" s="2" t="s">
        <v>360</v>
      </c>
      <c r="I4" s="35" t="s">
        <v>361</v>
      </c>
      <c r="J4" s="2"/>
      <c r="K4" s="2" t="s">
        <v>362</v>
      </c>
      <c r="L4" s="2" t="s">
        <v>356</v>
      </c>
      <c r="M4" s="2" t="s">
        <v>356</v>
      </c>
      <c r="N4" s="2" t="s">
        <v>363</v>
      </c>
      <c r="O4" s="2" t="s">
        <v>356</v>
      </c>
      <c r="P4" s="2" t="s">
        <v>364</v>
      </c>
      <c r="Q4" s="2" t="s">
        <v>355</v>
      </c>
      <c r="R4" s="2" t="s">
        <v>355</v>
      </c>
      <c r="S4" s="2" t="s">
        <v>355</v>
      </c>
      <c r="T4" s="26" t="s">
        <v>355</v>
      </c>
      <c r="U4" s="26" t="s">
        <v>365</v>
      </c>
      <c r="V4" s="26" t="s">
        <v>366</v>
      </c>
      <c r="W4" s="26" t="s">
        <v>367</v>
      </c>
      <c r="X4" s="26" t="s">
        <v>367</v>
      </c>
      <c r="Y4" s="26" t="s">
        <v>363</v>
      </c>
      <c r="Z4" s="26" t="s">
        <v>368</v>
      </c>
      <c r="AA4" s="26" t="s">
        <v>356</v>
      </c>
      <c r="AB4" s="26" t="s">
        <v>369</v>
      </c>
      <c r="AC4" s="27" t="s">
        <v>355</v>
      </c>
      <c r="AD4" s="27" t="s">
        <v>365</v>
      </c>
      <c r="AE4" s="27" t="s">
        <v>366</v>
      </c>
      <c r="AF4" s="27" t="s">
        <v>367</v>
      </c>
      <c r="AG4" s="27" t="s">
        <v>367</v>
      </c>
      <c r="AH4" s="27" t="s">
        <v>363</v>
      </c>
      <c r="AI4" s="27" t="s">
        <v>368</v>
      </c>
      <c r="AJ4" s="27" t="s">
        <v>356</v>
      </c>
      <c r="AK4" s="27"/>
      <c r="AL4" s="28" t="s">
        <v>355</v>
      </c>
      <c r="AM4" s="28" t="s">
        <v>365</v>
      </c>
      <c r="AN4" s="28" t="s">
        <v>366</v>
      </c>
      <c r="AO4" s="28" t="s">
        <v>367</v>
      </c>
      <c r="AP4" s="28" t="s">
        <v>367</v>
      </c>
      <c r="AQ4" s="28" t="s">
        <v>363</v>
      </c>
      <c r="AR4" s="28" t="s">
        <v>368</v>
      </c>
      <c r="AS4" s="28" t="s">
        <v>356</v>
      </c>
      <c r="AT4" s="28"/>
      <c r="AU4" s="29" t="s">
        <v>355</v>
      </c>
      <c r="AV4" s="29"/>
      <c r="AW4" s="29" t="s">
        <v>365</v>
      </c>
      <c r="AX4" s="29" t="s">
        <v>366</v>
      </c>
      <c r="AY4" s="29" t="s">
        <v>367</v>
      </c>
      <c r="AZ4" s="29" t="s">
        <v>367</v>
      </c>
      <c r="BA4" s="29" t="s">
        <v>363</v>
      </c>
      <c r="BB4" s="29" t="s">
        <v>368</v>
      </c>
      <c r="BC4" s="29"/>
      <c r="BD4" s="50" t="s">
        <v>369</v>
      </c>
      <c r="BE4" s="50"/>
      <c r="BF4" s="50" t="s">
        <v>369</v>
      </c>
      <c r="BG4" s="50" t="s">
        <v>356</v>
      </c>
      <c r="BH4" s="344"/>
      <c r="BI4" s="50" t="s">
        <v>369</v>
      </c>
      <c r="BJ4" s="50" t="s">
        <v>356</v>
      </c>
      <c r="BK4" s="344"/>
    </row>
    <row r="5" spans="1:63" ht="39.950000000000003" customHeight="1" x14ac:dyDescent="0.25">
      <c r="A5" s="58"/>
      <c r="B5" s="49" t="s">
        <v>370</v>
      </c>
      <c r="C5" s="345" t="s">
        <v>371</v>
      </c>
      <c r="D5" s="123">
        <v>44677</v>
      </c>
      <c r="E5" s="104" t="s">
        <v>372</v>
      </c>
      <c r="F5" s="124" t="s">
        <v>373</v>
      </c>
      <c r="G5" s="124" t="s">
        <v>374</v>
      </c>
      <c r="H5" s="54" t="s">
        <v>375</v>
      </c>
      <c r="I5" s="54" t="s">
        <v>376</v>
      </c>
      <c r="J5" s="54" t="s">
        <v>377</v>
      </c>
      <c r="K5" s="40">
        <v>1</v>
      </c>
      <c r="L5" s="40" t="s">
        <v>378</v>
      </c>
      <c r="M5" s="54" t="s">
        <v>379</v>
      </c>
      <c r="N5" s="54" t="s">
        <v>380</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370</v>
      </c>
      <c r="C6" s="346"/>
      <c r="D6" s="123">
        <v>44677</v>
      </c>
      <c r="E6" s="104" t="s">
        <v>372</v>
      </c>
      <c r="F6" s="124" t="s">
        <v>373</v>
      </c>
      <c r="G6" s="125" t="s">
        <v>381</v>
      </c>
      <c r="H6" s="54" t="s">
        <v>382</v>
      </c>
      <c r="I6" s="54" t="s">
        <v>383</v>
      </c>
      <c r="J6" s="54" t="s">
        <v>384</v>
      </c>
      <c r="K6" s="40">
        <v>1</v>
      </c>
      <c r="L6" s="40" t="s">
        <v>378</v>
      </c>
      <c r="M6" s="54" t="s">
        <v>379</v>
      </c>
      <c r="N6" s="54" t="s">
        <v>380</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370</v>
      </c>
      <c r="C7" s="346"/>
      <c r="D7" s="123">
        <v>44677</v>
      </c>
      <c r="E7" s="104" t="s">
        <v>372</v>
      </c>
      <c r="F7" s="124" t="s">
        <v>385</v>
      </c>
      <c r="G7" s="125" t="s">
        <v>386</v>
      </c>
      <c r="H7" s="54" t="s">
        <v>387</v>
      </c>
      <c r="I7" s="54" t="s">
        <v>388</v>
      </c>
      <c r="J7" s="54" t="s">
        <v>389</v>
      </c>
      <c r="K7" s="40">
        <v>1</v>
      </c>
      <c r="L7" s="40" t="s">
        <v>378</v>
      </c>
      <c r="M7" s="54" t="s">
        <v>379</v>
      </c>
      <c r="N7" s="54" t="s">
        <v>380</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370</v>
      </c>
      <c r="C8" s="346"/>
      <c r="D8" s="123">
        <v>44677</v>
      </c>
      <c r="E8" s="104" t="s">
        <v>372</v>
      </c>
      <c r="F8" s="125" t="s">
        <v>390</v>
      </c>
      <c r="G8" s="125" t="s">
        <v>391</v>
      </c>
      <c r="H8" s="126" t="s">
        <v>392</v>
      </c>
      <c r="I8" s="54" t="s">
        <v>393</v>
      </c>
      <c r="J8" s="126" t="s">
        <v>394</v>
      </c>
      <c r="K8" s="40">
        <v>2</v>
      </c>
      <c r="L8" s="127" t="s">
        <v>395</v>
      </c>
      <c r="M8" s="126" t="s">
        <v>379</v>
      </c>
      <c r="N8" s="126" t="s">
        <v>380</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370</v>
      </c>
      <c r="C9" s="346"/>
      <c r="D9" s="123">
        <v>44677</v>
      </c>
      <c r="E9" s="104" t="s">
        <v>372</v>
      </c>
      <c r="F9" s="125" t="s">
        <v>390</v>
      </c>
      <c r="G9" s="125" t="s">
        <v>396</v>
      </c>
      <c r="H9" s="126" t="s">
        <v>397</v>
      </c>
      <c r="I9" s="126" t="s">
        <v>398</v>
      </c>
      <c r="J9" s="54" t="s">
        <v>389</v>
      </c>
      <c r="K9" s="40">
        <v>1</v>
      </c>
      <c r="L9" s="40" t="s">
        <v>395</v>
      </c>
      <c r="M9" s="54" t="s">
        <v>379</v>
      </c>
      <c r="N9" s="54" t="s">
        <v>380</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370</v>
      </c>
      <c r="C10" s="346"/>
      <c r="D10" s="123">
        <v>44677</v>
      </c>
      <c r="E10" s="104" t="s">
        <v>372</v>
      </c>
      <c r="F10" s="125" t="s">
        <v>390</v>
      </c>
      <c r="G10" s="125" t="s">
        <v>399</v>
      </c>
      <c r="H10" s="126" t="s">
        <v>400</v>
      </c>
      <c r="I10" s="126" t="s">
        <v>401</v>
      </c>
      <c r="J10" s="126" t="s">
        <v>402</v>
      </c>
      <c r="K10" s="54">
        <v>3</v>
      </c>
      <c r="L10" s="126" t="s">
        <v>378</v>
      </c>
      <c r="M10" s="126" t="s">
        <v>379</v>
      </c>
      <c r="N10" s="126" t="s">
        <v>380</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370</v>
      </c>
      <c r="C11" s="346"/>
      <c r="D11" s="123">
        <v>44677</v>
      </c>
      <c r="E11" s="104" t="s">
        <v>372</v>
      </c>
      <c r="F11" s="348" t="s">
        <v>390</v>
      </c>
      <c r="G11" s="349" t="s">
        <v>403</v>
      </c>
      <c r="H11" s="54" t="s">
        <v>404</v>
      </c>
      <c r="I11" s="54" t="s">
        <v>405</v>
      </c>
      <c r="J11" s="54" t="s">
        <v>406</v>
      </c>
      <c r="K11" s="40">
        <v>2</v>
      </c>
      <c r="L11" s="40" t="s">
        <v>395</v>
      </c>
      <c r="M11" s="54" t="s">
        <v>379</v>
      </c>
      <c r="N11" s="54" t="s">
        <v>380</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370</v>
      </c>
      <c r="C12" s="346"/>
      <c r="D12" s="123">
        <v>44677</v>
      </c>
      <c r="E12" s="104" t="s">
        <v>372</v>
      </c>
      <c r="F12" s="348"/>
      <c r="G12" s="349"/>
      <c r="H12" s="126" t="s">
        <v>407</v>
      </c>
      <c r="I12" s="54" t="s">
        <v>408</v>
      </c>
      <c r="J12" s="54" t="s">
        <v>389</v>
      </c>
      <c r="K12" s="40">
        <v>1</v>
      </c>
      <c r="L12" s="40" t="s">
        <v>395</v>
      </c>
      <c r="M12" s="54" t="s">
        <v>379</v>
      </c>
      <c r="N12" s="54" t="s">
        <v>380</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370</v>
      </c>
      <c r="C13" s="346"/>
      <c r="D13" s="123">
        <v>44677</v>
      </c>
      <c r="E13" s="104" t="s">
        <v>372</v>
      </c>
      <c r="F13" s="350" t="s">
        <v>409</v>
      </c>
      <c r="G13" s="349" t="s">
        <v>410</v>
      </c>
      <c r="H13" s="54" t="s">
        <v>411</v>
      </c>
      <c r="I13" s="54" t="s">
        <v>412</v>
      </c>
      <c r="J13" s="54" t="s">
        <v>413</v>
      </c>
      <c r="K13" s="40">
        <v>2</v>
      </c>
      <c r="L13" s="40" t="s">
        <v>395</v>
      </c>
      <c r="M13" s="54" t="s">
        <v>379</v>
      </c>
      <c r="N13" s="54" t="s">
        <v>380</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370</v>
      </c>
      <c r="C14" s="346"/>
      <c r="D14" s="123">
        <v>44677</v>
      </c>
      <c r="E14" s="104" t="s">
        <v>372</v>
      </c>
      <c r="F14" s="350"/>
      <c r="G14" s="349"/>
      <c r="H14" s="54" t="s">
        <v>414</v>
      </c>
      <c r="I14" s="54" t="s">
        <v>415</v>
      </c>
      <c r="J14" s="54" t="s">
        <v>416</v>
      </c>
      <c r="K14" s="40">
        <v>1</v>
      </c>
      <c r="L14" s="40" t="s">
        <v>395</v>
      </c>
      <c r="M14" s="54" t="s">
        <v>379</v>
      </c>
      <c r="N14" s="54" t="s">
        <v>380</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370</v>
      </c>
      <c r="C15" s="346"/>
      <c r="D15" s="123">
        <v>44677</v>
      </c>
      <c r="E15" s="104" t="s">
        <v>372</v>
      </c>
      <c r="F15" s="349" t="s">
        <v>417</v>
      </c>
      <c r="G15" s="349" t="s">
        <v>418</v>
      </c>
      <c r="H15" s="54" t="s">
        <v>419</v>
      </c>
      <c r="I15" s="54" t="s">
        <v>420</v>
      </c>
      <c r="J15" s="54" t="s">
        <v>421</v>
      </c>
      <c r="K15" s="40">
        <v>3</v>
      </c>
      <c r="L15" s="40" t="s">
        <v>395</v>
      </c>
      <c r="M15" s="54" t="s">
        <v>379</v>
      </c>
      <c r="N15" s="54" t="s">
        <v>380</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370</v>
      </c>
      <c r="C16" s="347"/>
      <c r="D16" s="123">
        <v>44677</v>
      </c>
      <c r="E16" s="104" t="s">
        <v>372</v>
      </c>
      <c r="F16" s="349"/>
      <c r="G16" s="349"/>
      <c r="H16" s="54" t="s">
        <v>422</v>
      </c>
      <c r="I16" s="54" t="s">
        <v>423</v>
      </c>
      <c r="J16" s="54" t="s">
        <v>424</v>
      </c>
      <c r="K16" s="40">
        <v>1</v>
      </c>
      <c r="L16" s="40" t="s">
        <v>395</v>
      </c>
      <c r="M16" s="54" t="s">
        <v>379</v>
      </c>
      <c r="N16" s="54" t="s">
        <v>380</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35"/>
      <c r="B1" s="335"/>
      <c r="C1" s="335"/>
      <c r="D1" s="335"/>
      <c r="E1" s="335"/>
      <c r="F1" s="335"/>
      <c r="G1" s="335"/>
      <c r="H1" s="335"/>
      <c r="I1" s="334" t="s">
        <v>320</v>
      </c>
      <c r="J1" s="334"/>
      <c r="K1" s="334"/>
      <c r="L1" s="334"/>
      <c r="M1" s="334"/>
      <c r="N1" s="334"/>
      <c r="O1" s="334"/>
      <c r="P1" s="334"/>
      <c r="Q1" s="334"/>
      <c r="R1" s="334"/>
      <c r="S1" s="334"/>
      <c r="T1" s="46"/>
      <c r="U1" s="336" t="s">
        <v>321</v>
      </c>
      <c r="V1" s="336"/>
      <c r="W1" s="336"/>
      <c r="X1" s="336"/>
      <c r="Y1" s="336"/>
      <c r="Z1" s="336"/>
      <c r="AA1" s="336"/>
      <c r="AB1" s="336"/>
      <c r="AC1" s="336"/>
      <c r="AD1" s="337" t="s">
        <v>322</v>
      </c>
      <c r="AE1" s="337"/>
      <c r="AF1" s="337"/>
      <c r="AG1" s="337"/>
      <c r="AH1" s="337"/>
      <c r="AI1" s="337"/>
      <c r="AJ1" s="337"/>
      <c r="AK1" s="337"/>
      <c r="AL1" s="51"/>
      <c r="AM1" s="338" t="s">
        <v>323</v>
      </c>
      <c r="AN1" s="338"/>
      <c r="AO1" s="338"/>
      <c r="AP1" s="338"/>
      <c r="AQ1" s="338"/>
      <c r="AR1" s="338"/>
      <c r="AS1" s="338"/>
      <c r="AT1" s="338"/>
      <c r="AU1" s="52"/>
      <c r="AV1" s="330" t="s">
        <v>324</v>
      </c>
      <c r="AW1" s="330"/>
      <c r="AX1" s="330"/>
      <c r="AY1" s="330"/>
      <c r="AZ1" s="330"/>
      <c r="BA1" s="330"/>
      <c r="BB1" s="330"/>
      <c r="BC1" s="330"/>
      <c r="BD1" s="53"/>
      <c r="BE1" s="332" t="s">
        <v>325</v>
      </c>
      <c r="BF1" s="332"/>
      <c r="BG1" s="332"/>
      <c r="BH1" s="332"/>
      <c r="BI1" s="332"/>
    </row>
    <row r="2" spans="1:61" ht="39.950000000000003" customHeight="1" x14ac:dyDescent="0.25">
      <c r="A2" s="333" t="s">
        <v>326</v>
      </c>
      <c r="B2" s="333" t="s">
        <v>9</v>
      </c>
      <c r="C2" s="333" t="s">
        <v>11</v>
      </c>
      <c r="D2" s="333" t="s">
        <v>327</v>
      </c>
      <c r="E2" s="333" t="s">
        <v>328</v>
      </c>
      <c r="F2" s="333" t="s">
        <v>13</v>
      </c>
      <c r="G2" s="333" t="s">
        <v>15</v>
      </c>
      <c r="H2" s="333" t="s">
        <v>17</v>
      </c>
      <c r="I2" s="331" t="s">
        <v>74</v>
      </c>
      <c r="J2" s="334" t="s">
        <v>329</v>
      </c>
      <c r="K2" s="334"/>
      <c r="L2" s="334"/>
      <c r="M2" s="331" t="s">
        <v>330</v>
      </c>
      <c r="N2" s="331" t="s">
        <v>331</v>
      </c>
      <c r="O2" s="331" t="s">
        <v>332</v>
      </c>
      <c r="P2" s="331" t="s">
        <v>32</v>
      </c>
      <c r="Q2" s="331" t="s">
        <v>333</v>
      </c>
      <c r="R2" s="331" t="s">
        <v>334</v>
      </c>
      <c r="S2" s="331" t="s">
        <v>335</v>
      </c>
      <c r="T2" s="44"/>
      <c r="U2" s="340" t="s">
        <v>336</v>
      </c>
      <c r="V2" s="340" t="s">
        <v>337</v>
      </c>
      <c r="W2" s="340" t="s">
        <v>87</v>
      </c>
      <c r="X2" s="340" t="s">
        <v>88</v>
      </c>
      <c r="Y2" s="340" t="s">
        <v>338</v>
      </c>
      <c r="Z2" s="340" t="s">
        <v>90</v>
      </c>
      <c r="AA2" s="340" t="s">
        <v>339</v>
      </c>
      <c r="AB2" s="340" t="s">
        <v>92</v>
      </c>
      <c r="AC2" s="45"/>
      <c r="AD2" s="339" t="s">
        <v>93</v>
      </c>
      <c r="AE2" s="339" t="s">
        <v>94</v>
      </c>
      <c r="AF2" s="339" t="s">
        <v>95</v>
      </c>
      <c r="AG2" s="339" t="s">
        <v>96</v>
      </c>
      <c r="AH2" s="339" t="s">
        <v>341</v>
      </c>
      <c r="AI2" s="339" t="s">
        <v>98</v>
      </c>
      <c r="AJ2" s="339" t="s">
        <v>342</v>
      </c>
      <c r="AK2" s="339" t="s">
        <v>100</v>
      </c>
      <c r="AL2" s="43"/>
      <c r="AM2" s="341" t="s">
        <v>101</v>
      </c>
      <c r="AN2" s="341" t="s">
        <v>343</v>
      </c>
      <c r="AO2" s="341" t="s">
        <v>103</v>
      </c>
      <c r="AP2" s="341" t="s">
        <v>104</v>
      </c>
      <c r="AQ2" s="341" t="s">
        <v>344</v>
      </c>
      <c r="AR2" s="341" t="s">
        <v>106</v>
      </c>
      <c r="AS2" s="341" t="s">
        <v>345</v>
      </c>
      <c r="AT2" s="341" t="s">
        <v>346</v>
      </c>
      <c r="AU2" s="48"/>
      <c r="AV2" s="343" t="s">
        <v>101</v>
      </c>
      <c r="AW2" s="47"/>
      <c r="AX2" s="343" t="s">
        <v>343</v>
      </c>
      <c r="AY2" s="343" t="s">
        <v>103</v>
      </c>
      <c r="AZ2" s="343" t="s">
        <v>104</v>
      </c>
      <c r="BA2" s="343" t="s">
        <v>105</v>
      </c>
      <c r="BB2" s="343" t="s">
        <v>106</v>
      </c>
      <c r="BC2" s="343" t="s">
        <v>345</v>
      </c>
      <c r="BD2" s="343" t="s">
        <v>347</v>
      </c>
      <c r="BE2" s="342" t="s">
        <v>52</v>
      </c>
      <c r="BF2" s="342" t="s">
        <v>348</v>
      </c>
      <c r="BG2" s="342" t="s">
        <v>349</v>
      </c>
      <c r="BH2" s="342" t="s">
        <v>350</v>
      </c>
      <c r="BI2" s="344" t="s">
        <v>351</v>
      </c>
    </row>
    <row r="3" spans="1:61" ht="39.950000000000003" customHeight="1" x14ac:dyDescent="0.25">
      <c r="A3" s="333"/>
      <c r="B3" s="333"/>
      <c r="C3" s="333"/>
      <c r="D3" s="333"/>
      <c r="E3" s="333"/>
      <c r="F3" s="333"/>
      <c r="G3" s="333"/>
      <c r="H3" s="333"/>
      <c r="I3" s="331"/>
      <c r="J3" s="34" t="s">
        <v>352</v>
      </c>
      <c r="K3" s="44" t="s">
        <v>24</v>
      </c>
      <c r="L3" s="44" t="s">
        <v>26</v>
      </c>
      <c r="M3" s="331"/>
      <c r="N3" s="331"/>
      <c r="O3" s="331"/>
      <c r="P3" s="331"/>
      <c r="Q3" s="331"/>
      <c r="R3" s="331"/>
      <c r="S3" s="331"/>
      <c r="T3" s="44" t="s">
        <v>353</v>
      </c>
      <c r="U3" s="340"/>
      <c r="V3" s="340"/>
      <c r="W3" s="340"/>
      <c r="X3" s="340"/>
      <c r="Y3" s="340"/>
      <c r="Z3" s="340"/>
      <c r="AA3" s="340"/>
      <c r="AB3" s="340"/>
      <c r="AC3" s="45" t="s">
        <v>52</v>
      </c>
      <c r="AD3" s="339"/>
      <c r="AE3" s="339"/>
      <c r="AF3" s="339"/>
      <c r="AG3" s="339"/>
      <c r="AH3" s="339"/>
      <c r="AI3" s="339"/>
      <c r="AJ3" s="339"/>
      <c r="AK3" s="339"/>
      <c r="AL3" s="43" t="s">
        <v>52</v>
      </c>
      <c r="AM3" s="341"/>
      <c r="AN3" s="341"/>
      <c r="AO3" s="341"/>
      <c r="AP3" s="341"/>
      <c r="AQ3" s="341"/>
      <c r="AR3" s="341"/>
      <c r="AS3" s="341"/>
      <c r="AT3" s="341"/>
      <c r="AU3" s="48" t="s">
        <v>52</v>
      </c>
      <c r="AV3" s="343"/>
      <c r="AW3" s="47" t="s">
        <v>354</v>
      </c>
      <c r="AX3" s="343"/>
      <c r="AY3" s="343"/>
      <c r="AZ3" s="343"/>
      <c r="BA3" s="343"/>
      <c r="BB3" s="343"/>
      <c r="BC3" s="343"/>
      <c r="BD3" s="343"/>
      <c r="BE3" s="342"/>
      <c r="BF3" s="342"/>
      <c r="BG3" s="342"/>
      <c r="BH3" s="342"/>
      <c r="BI3" s="344"/>
    </row>
    <row r="4" spans="1:61" ht="39.950000000000003" customHeight="1" x14ac:dyDescent="0.25">
      <c r="A4" s="1" t="s">
        <v>355</v>
      </c>
      <c r="B4" s="1" t="s">
        <v>356</v>
      </c>
      <c r="C4" s="1" t="s">
        <v>357</v>
      </c>
      <c r="D4" s="1" t="s">
        <v>355</v>
      </c>
      <c r="E4" s="1" t="s">
        <v>358</v>
      </c>
      <c r="F4" s="1" t="s">
        <v>356</v>
      </c>
      <c r="G4" s="1"/>
      <c r="H4" s="1" t="s">
        <v>359</v>
      </c>
      <c r="I4" s="2" t="s">
        <v>360</v>
      </c>
      <c r="J4" s="35" t="s">
        <v>361</v>
      </c>
      <c r="K4" s="2"/>
      <c r="L4" s="2" t="s">
        <v>362</v>
      </c>
      <c r="M4" s="2" t="s">
        <v>356</v>
      </c>
      <c r="N4" s="2" t="s">
        <v>356</v>
      </c>
      <c r="O4" s="2" t="s">
        <v>363</v>
      </c>
      <c r="P4" s="2" t="s">
        <v>356</v>
      </c>
      <c r="Q4" s="2" t="s">
        <v>364</v>
      </c>
      <c r="R4" s="2" t="s">
        <v>355</v>
      </c>
      <c r="S4" s="2" t="s">
        <v>355</v>
      </c>
      <c r="T4" s="2" t="s">
        <v>355</v>
      </c>
      <c r="U4" s="26" t="s">
        <v>355</v>
      </c>
      <c r="V4" s="26" t="s">
        <v>365</v>
      </c>
      <c r="W4" s="26" t="s">
        <v>366</v>
      </c>
      <c r="X4" s="26" t="s">
        <v>367</v>
      </c>
      <c r="Y4" s="26" t="s">
        <v>367</v>
      </c>
      <c r="Z4" s="26" t="s">
        <v>363</v>
      </c>
      <c r="AA4" s="26" t="s">
        <v>368</v>
      </c>
      <c r="AB4" s="26" t="s">
        <v>356</v>
      </c>
      <c r="AC4" s="26" t="s">
        <v>369</v>
      </c>
      <c r="AD4" s="27" t="s">
        <v>355</v>
      </c>
      <c r="AE4" s="27"/>
      <c r="AF4" s="27" t="s">
        <v>425</v>
      </c>
      <c r="AG4" s="27" t="s">
        <v>367</v>
      </c>
      <c r="AH4" s="27" t="s">
        <v>367</v>
      </c>
      <c r="AI4" s="27" t="s">
        <v>363</v>
      </c>
      <c r="AJ4" s="27" t="s">
        <v>368</v>
      </c>
      <c r="AK4" s="27" t="s">
        <v>356</v>
      </c>
      <c r="AL4" s="27"/>
      <c r="AM4" s="28" t="s">
        <v>355</v>
      </c>
      <c r="AN4" s="28" t="s">
        <v>365</v>
      </c>
      <c r="AO4" s="28" t="s">
        <v>366</v>
      </c>
      <c r="AP4" s="28" t="s">
        <v>367</v>
      </c>
      <c r="AQ4" s="28" t="s">
        <v>367</v>
      </c>
      <c r="AR4" s="28" t="s">
        <v>363</v>
      </c>
      <c r="AS4" s="28" t="s">
        <v>368</v>
      </c>
      <c r="AT4" s="28" t="s">
        <v>356</v>
      </c>
      <c r="AU4" s="28"/>
      <c r="AV4" s="29" t="s">
        <v>355</v>
      </c>
      <c r="AW4" s="29"/>
      <c r="AX4" s="29" t="s">
        <v>365</v>
      </c>
      <c r="AY4" s="29" t="s">
        <v>366</v>
      </c>
      <c r="AZ4" s="29" t="s">
        <v>367</v>
      </c>
      <c r="BA4" s="29" t="s">
        <v>367</v>
      </c>
      <c r="BB4" s="29" t="s">
        <v>363</v>
      </c>
      <c r="BC4" s="29" t="s">
        <v>368</v>
      </c>
      <c r="BD4" s="29"/>
      <c r="BE4" s="50" t="s">
        <v>369</v>
      </c>
      <c r="BF4" s="50"/>
      <c r="BG4" s="50" t="s">
        <v>369</v>
      </c>
      <c r="BH4" s="50" t="s">
        <v>356</v>
      </c>
      <c r="BI4" s="344"/>
    </row>
    <row r="5" spans="1:61" ht="159.75" customHeight="1" x14ac:dyDescent="0.25">
      <c r="A5" s="58"/>
      <c r="B5" s="49" t="s">
        <v>370</v>
      </c>
      <c r="C5" s="361" t="s">
        <v>426</v>
      </c>
      <c r="D5" s="362">
        <v>44670</v>
      </c>
      <c r="E5" s="363" t="s">
        <v>427</v>
      </c>
      <c r="F5" s="102" t="s">
        <v>428</v>
      </c>
      <c r="G5" s="365">
        <v>142</v>
      </c>
      <c r="H5" s="352" t="s">
        <v>429</v>
      </c>
      <c r="I5" s="364" t="s">
        <v>430</v>
      </c>
      <c r="J5" s="130" t="s">
        <v>431</v>
      </c>
      <c r="K5" s="130" t="s">
        <v>432</v>
      </c>
      <c r="L5" s="112">
        <v>1</v>
      </c>
      <c r="M5" s="112" t="s">
        <v>378</v>
      </c>
      <c r="N5" s="112" t="s">
        <v>433</v>
      </c>
      <c r="O5" s="130" t="s">
        <v>434</v>
      </c>
      <c r="P5" s="31">
        <v>1</v>
      </c>
      <c r="Q5" s="5"/>
      <c r="R5" s="131">
        <v>44685</v>
      </c>
      <c r="S5" s="139">
        <v>44685</v>
      </c>
      <c r="T5" s="107"/>
      <c r="U5" s="108"/>
      <c r="V5" s="109"/>
      <c r="W5" s="40"/>
      <c r="X5" s="100"/>
      <c r="Y5" s="110"/>
      <c r="Z5" s="40"/>
      <c r="AA5" s="111"/>
      <c r="AB5" s="42"/>
      <c r="AC5" s="112"/>
      <c r="AD5" s="113">
        <v>44742</v>
      </c>
      <c r="AE5" s="114" t="s">
        <v>435</v>
      </c>
      <c r="AF5" s="40">
        <v>1</v>
      </c>
      <c r="AG5" s="100">
        <f>IF(AF5="","",IF(OR($L5=0,$L5="",AD5=""),"",AF5/$L5))</f>
        <v>1</v>
      </c>
      <c r="AH5" s="117">
        <f>(IF(OR($P5="",AG5=""),"",IF(OR($P5=0,AG5=0),0,IF((AG5*100%)/$P5&gt;100%,100%,(AG5*100%)/$P5))))</f>
        <v>1</v>
      </c>
      <c r="AI5" s="101" t="str">
        <f t="shared" ref="AI5" si="0">IF(AF5="","",IF(AH5&lt;100%, IF(AH5&lt;50%, "ALERTA","EN TERMINO"), IF(AH5=100%, "OK", "EN TERMINO")))</f>
        <v>OK</v>
      </c>
      <c r="AJ5" s="32" t="s">
        <v>436</v>
      </c>
      <c r="AK5" s="54" t="s">
        <v>437</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370</v>
      </c>
      <c r="C6" s="361"/>
      <c r="D6" s="362"/>
      <c r="E6" s="363"/>
      <c r="F6" s="102" t="s">
        <v>428</v>
      </c>
      <c r="G6" s="366"/>
      <c r="H6" s="352"/>
      <c r="I6" s="364"/>
      <c r="J6" s="130" t="s">
        <v>438</v>
      </c>
      <c r="K6" s="130" t="s">
        <v>439</v>
      </c>
      <c r="L6" s="112">
        <v>1</v>
      </c>
      <c r="M6" s="112" t="s">
        <v>378</v>
      </c>
      <c r="N6" s="112" t="s">
        <v>433</v>
      </c>
      <c r="O6" s="130" t="s">
        <v>434</v>
      </c>
      <c r="P6" s="31">
        <v>1</v>
      </c>
      <c r="Q6" s="5"/>
      <c r="R6" s="131">
        <v>44687</v>
      </c>
      <c r="S6" s="140">
        <v>44742</v>
      </c>
      <c r="T6" s="107"/>
      <c r="U6" s="41"/>
      <c r="V6" s="116"/>
      <c r="W6" s="37"/>
      <c r="X6" s="100"/>
      <c r="Y6" s="110"/>
      <c r="Z6" s="40"/>
      <c r="AA6" s="102"/>
      <c r="AB6" s="42"/>
      <c r="AC6" s="112"/>
      <c r="AD6" s="113">
        <v>44742</v>
      </c>
      <c r="AE6" s="111" t="s">
        <v>440</v>
      </c>
      <c r="AF6" s="40">
        <v>1</v>
      </c>
      <c r="AG6" s="100">
        <f>IF(AF6="","",IF(OR($L6=0,$L6="",AD6=""),"",AF6/$L6))</f>
        <v>1</v>
      </c>
      <c r="AH6" s="117">
        <f>(IF(OR($P6="",AG6=""),"",IF(OR($P6=0,AG6=0),0,IF((AG6*100%)/$P6&gt;100%,100%,(AG6*100%)/$P6))))</f>
        <v>1</v>
      </c>
      <c r="AI6" s="101" t="str">
        <f t="shared" ref="AI6" si="3">IF(AF6="","",IF(AH6&lt;100%, IF(AH6&lt;50%, "ALERTA","EN TERMINO"), IF(AH6=100%, "OK", "EN TERMINO")))</f>
        <v>OK</v>
      </c>
      <c r="AJ6" s="33" t="s">
        <v>441</v>
      </c>
      <c r="AK6" s="54" t="s">
        <v>437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51"/>
      <c r="D9" s="59"/>
      <c r="F9" s="55"/>
      <c r="G9" s="55"/>
      <c r="H9" s="69"/>
      <c r="I9" s="69"/>
      <c r="J9" s="70"/>
      <c r="K9" s="71"/>
      <c r="M9" s="12"/>
      <c r="N9" s="12"/>
      <c r="O9" s="12"/>
      <c r="P9" s="65"/>
      <c r="R9" s="72"/>
      <c r="S9" s="73"/>
      <c r="T9" s="67"/>
    </row>
    <row r="10" spans="1:61" ht="39.950000000000003" customHeight="1" x14ac:dyDescent="0.25">
      <c r="A10" s="59"/>
      <c r="B10" s="12"/>
      <c r="C10" s="351"/>
      <c r="D10" s="59"/>
      <c r="E10" s="358"/>
      <c r="F10" s="55"/>
      <c r="G10" s="55"/>
      <c r="H10" s="360"/>
      <c r="I10" s="360"/>
      <c r="J10" s="70"/>
      <c r="K10" s="71"/>
      <c r="M10" s="12"/>
      <c r="N10" s="12"/>
      <c r="O10" s="12"/>
      <c r="P10" s="65"/>
      <c r="R10" s="72"/>
      <c r="S10" s="73"/>
      <c r="T10" s="67"/>
    </row>
    <row r="11" spans="1:61" ht="39.950000000000003" customHeight="1" x14ac:dyDescent="0.25">
      <c r="A11" s="59"/>
      <c r="B11" s="12"/>
      <c r="C11" s="351"/>
      <c r="D11" s="59"/>
      <c r="E11" s="358"/>
      <c r="F11" s="55"/>
      <c r="G11" s="55"/>
      <c r="H11" s="360"/>
      <c r="I11" s="360"/>
      <c r="J11" s="70"/>
      <c r="K11" s="71"/>
      <c r="M11" s="12"/>
      <c r="N11" s="12"/>
      <c r="O11" s="12"/>
      <c r="P11" s="65"/>
      <c r="R11" s="72"/>
      <c r="S11" s="73"/>
      <c r="T11" s="67"/>
    </row>
    <row r="12" spans="1:61" ht="39.950000000000003" customHeight="1" x14ac:dyDescent="0.25">
      <c r="A12" s="59"/>
      <c r="B12" s="12"/>
      <c r="C12" s="351"/>
      <c r="D12" s="59"/>
      <c r="E12" s="358"/>
      <c r="F12" s="55"/>
      <c r="G12" s="55"/>
      <c r="H12" s="360"/>
      <c r="I12" s="360"/>
      <c r="J12" s="70"/>
      <c r="K12" s="71"/>
      <c r="M12" s="12"/>
      <c r="N12" s="12"/>
      <c r="O12" s="12"/>
      <c r="P12" s="65"/>
      <c r="R12" s="72"/>
      <c r="S12" s="73"/>
      <c r="T12" s="67"/>
    </row>
    <row r="13" spans="1:61" ht="39.950000000000003" customHeight="1" x14ac:dyDescent="0.25">
      <c r="A13" s="59"/>
      <c r="B13" s="12"/>
      <c r="C13" s="351"/>
      <c r="D13" s="59"/>
      <c r="E13" s="358"/>
      <c r="F13" s="55"/>
      <c r="G13" s="55"/>
      <c r="H13" s="360"/>
      <c r="I13" s="360"/>
      <c r="J13" s="70"/>
      <c r="K13" s="71"/>
      <c r="M13" s="12"/>
      <c r="N13" s="12"/>
      <c r="O13" s="12"/>
      <c r="P13" s="65"/>
      <c r="R13" s="72"/>
      <c r="S13" s="73"/>
      <c r="T13" s="67"/>
    </row>
    <row r="14" spans="1:61" ht="39.950000000000003" customHeight="1" x14ac:dyDescent="0.25">
      <c r="A14" s="59"/>
      <c r="B14" s="12"/>
      <c r="C14" s="351"/>
      <c r="D14" s="59"/>
      <c r="E14" s="358"/>
      <c r="F14" s="55"/>
      <c r="G14" s="55"/>
      <c r="H14" s="360"/>
      <c r="I14" s="360"/>
      <c r="J14" s="70"/>
      <c r="K14" s="71"/>
      <c r="M14" s="12"/>
      <c r="N14" s="12"/>
      <c r="O14" s="12"/>
      <c r="P14" s="65"/>
      <c r="R14" s="72"/>
      <c r="S14" s="73"/>
      <c r="T14" s="67"/>
    </row>
    <row r="15" spans="1:61" ht="39.950000000000003" customHeight="1" x14ac:dyDescent="0.25">
      <c r="A15" s="59"/>
      <c r="B15" s="12"/>
      <c r="C15" s="351"/>
      <c r="D15" s="59"/>
      <c r="E15" s="358"/>
      <c r="F15" s="55"/>
      <c r="G15" s="55"/>
      <c r="H15" s="360"/>
      <c r="I15" s="360"/>
      <c r="J15" s="70"/>
      <c r="K15" s="71"/>
      <c r="M15" s="12"/>
      <c r="N15" s="12"/>
      <c r="O15" s="12"/>
      <c r="P15" s="65"/>
      <c r="R15" s="72"/>
      <c r="S15" s="73"/>
      <c r="T15" s="67"/>
    </row>
    <row r="16" spans="1:61" ht="39.950000000000003" customHeight="1" x14ac:dyDescent="0.25">
      <c r="A16" s="59"/>
      <c r="B16" s="12"/>
      <c r="C16" s="351"/>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51"/>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51"/>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51"/>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51"/>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51"/>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51"/>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51"/>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51"/>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51"/>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51"/>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51"/>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51"/>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51"/>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51"/>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51"/>
      <c r="D31" s="59"/>
      <c r="F31" s="80"/>
      <c r="G31" s="80"/>
      <c r="H31" s="69"/>
      <c r="I31" s="69"/>
      <c r="J31" s="69"/>
      <c r="K31" s="81"/>
      <c r="L31" s="81"/>
      <c r="M31" s="12"/>
      <c r="N31" s="12"/>
      <c r="O31" s="69"/>
      <c r="P31" s="65"/>
      <c r="Q31" s="69"/>
      <c r="R31" s="76"/>
      <c r="S31" s="76"/>
      <c r="T31" s="359"/>
      <c r="U31" s="82"/>
      <c r="W31" s="83"/>
      <c r="X31" s="15"/>
      <c r="Y31" s="20"/>
      <c r="Z31" s="14"/>
      <c r="AA31" s="38"/>
      <c r="AB31" s="11"/>
      <c r="AC31" s="22"/>
      <c r="BG31" s="14"/>
    </row>
    <row r="32" spans="1:59" ht="39.950000000000003" customHeight="1" x14ac:dyDescent="0.25">
      <c r="A32" s="59"/>
      <c r="B32" s="12"/>
      <c r="C32" s="351"/>
      <c r="D32" s="59"/>
      <c r="F32" s="80"/>
      <c r="G32" s="80"/>
      <c r="H32" s="69"/>
      <c r="I32" s="81"/>
      <c r="J32" s="69"/>
      <c r="K32" s="81"/>
      <c r="L32" s="81"/>
      <c r="M32" s="12"/>
      <c r="N32" s="12"/>
      <c r="O32" s="81"/>
      <c r="P32" s="65"/>
      <c r="Q32" s="81"/>
      <c r="R32" s="73"/>
      <c r="S32" s="73"/>
      <c r="T32" s="359"/>
      <c r="U32" s="82"/>
      <c r="W32" s="83"/>
      <c r="X32" s="15"/>
      <c r="Y32" s="20"/>
      <c r="Z32" s="14"/>
      <c r="AA32" s="38"/>
      <c r="AB32" s="11"/>
      <c r="AC32" s="22"/>
      <c r="BG32" s="14"/>
    </row>
    <row r="33" spans="1:61" ht="39.950000000000003" customHeight="1" x14ac:dyDescent="0.25">
      <c r="A33" s="59"/>
      <c r="B33" s="12"/>
      <c r="C33" s="351"/>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51"/>
      <c r="D34" s="59"/>
      <c r="F34" s="80"/>
      <c r="G34" s="80"/>
      <c r="H34" s="69"/>
      <c r="I34" s="360"/>
      <c r="J34" s="360"/>
      <c r="K34" s="360"/>
      <c r="L34" s="360"/>
      <c r="M34" s="12"/>
      <c r="N34" s="12"/>
      <c r="O34" s="81"/>
      <c r="P34" s="65"/>
      <c r="Q34" s="360"/>
      <c r="R34" s="359"/>
      <c r="S34" s="359"/>
      <c r="T34" s="73"/>
      <c r="U34" s="82"/>
      <c r="W34" s="83"/>
      <c r="X34" s="15"/>
      <c r="Y34" s="20"/>
      <c r="Z34" s="14"/>
      <c r="AA34" s="39"/>
      <c r="AB34" s="11"/>
      <c r="AC34" s="22"/>
      <c r="BG34" s="14"/>
    </row>
    <row r="35" spans="1:61" ht="39.950000000000003" customHeight="1" x14ac:dyDescent="0.25">
      <c r="A35" s="59"/>
      <c r="B35" s="12"/>
      <c r="C35" s="351"/>
      <c r="D35" s="59"/>
      <c r="F35" s="80"/>
      <c r="G35" s="80"/>
      <c r="H35" s="69"/>
      <c r="I35" s="360"/>
      <c r="J35" s="360"/>
      <c r="K35" s="360"/>
      <c r="L35" s="360"/>
      <c r="M35" s="12"/>
      <c r="N35" s="12"/>
      <c r="O35" s="81"/>
      <c r="P35" s="65"/>
      <c r="Q35" s="360"/>
      <c r="R35" s="359"/>
      <c r="S35" s="359"/>
      <c r="T35" s="73"/>
      <c r="U35" s="82"/>
      <c r="W35" s="83"/>
      <c r="X35" s="15"/>
      <c r="Y35" s="20"/>
      <c r="Z35" s="14"/>
      <c r="AA35" s="39"/>
      <c r="AB35" s="11"/>
      <c r="AC35" s="22"/>
      <c r="BG35" s="14"/>
    </row>
    <row r="36" spans="1:61" ht="39.950000000000003" customHeight="1" x14ac:dyDescent="0.25">
      <c r="A36" s="59"/>
      <c r="B36" s="12"/>
      <c r="C36" s="351"/>
      <c r="D36" s="59"/>
      <c r="F36" s="80"/>
      <c r="G36" s="80"/>
      <c r="H36" s="69"/>
      <c r="I36" s="360"/>
      <c r="J36" s="360"/>
      <c r="K36" s="360"/>
      <c r="L36" s="360"/>
      <c r="M36" s="12"/>
      <c r="N36" s="12"/>
      <c r="O36" s="81"/>
      <c r="P36" s="65"/>
      <c r="Q36" s="360"/>
      <c r="R36" s="359"/>
      <c r="S36" s="359"/>
      <c r="T36" s="359"/>
      <c r="U36" s="82"/>
      <c r="W36" s="83"/>
      <c r="X36" s="15"/>
      <c r="Y36" s="20"/>
      <c r="Z36" s="14"/>
      <c r="AA36" s="39"/>
      <c r="AB36" s="11"/>
      <c r="AC36" s="22"/>
      <c r="BG36" s="14"/>
    </row>
    <row r="37" spans="1:61" ht="39.950000000000003" customHeight="1" x14ac:dyDescent="0.25">
      <c r="A37" s="59"/>
      <c r="B37" s="12"/>
      <c r="C37" s="351"/>
      <c r="D37" s="59"/>
      <c r="F37" s="80"/>
      <c r="G37" s="80"/>
      <c r="H37" s="69"/>
      <c r="I37" s="360"/>
      <c r="J37" s="360"/>
      <c r="K37" s="360"/>
      <c r="L37" s="360"/>
      <c r="M37" s="12"/>
      <c r="N37" s="12"/>
      <c r="O37" s="81"/>
      <c r="P37" s="65"/>
      <c r="Q37" s="360"/>
      <c r="R37" s="359"/>
      <c r="S37" s="359"/>
      <c r="T37" s="359"/>
      <c r="U37" s="82"/>
      <c r="W37" s="83"/>
      <c r="X37" s="15"/>
      <c r="Y37" s="20"/>
      <c r="Z37" s="14"/>
      <c r="AA37" s="39"/>
      <c r="AB37" s="11"/>
      <c r="AC37" s="22"/>
      <c r="BG37" s="14"/>
    </row>
    <row r="38" spans="1:61" ht="39.950000000000003" customHeight="1" x14ac:dyDescent="0.25">
      <c r="A38" s="59"/>
      <c r="B38" s="12"/>
      <c r="C38" s="351"/>
      <c r="D38" s="59"/>
      <c r="F38" s="80"/>
      <c r="G38" s="80"/>
      <c r="H38" s="69"/>
      <c r="I38" s="360"/>
      <c r="J38" s="360"/>
      <c r="K38" s="360"/>
      <c r="L38" s="81"/>
      <c r="M38" s="12"/>
      <c r="N38" s="12"/>
      <c r="O38" s="81"/>
      <c r="P38" s="65"/>
      <c r="Q38" s="360"/>
      <c r="R38" s="359"/>
      <c r="S38" s="359"/>
      <c r="T38" s="359"/>
      <c r="U38" s="82"/>
      <c r="W38" s="83"/>
      <c r="X38" s="15"/>
      <c r="Y38" s="20"/>
      <c r="Z38" s="14"/>
      <c r="AA38" s="39"/>
      <c r="AB38" s="11"/>
      <c r="AC38" s="22"/>
      <c r="BG38" s="14"/>
    </row>
    <row r="39" spans="1:61" ht="39.950000000000003" customHeight="1" x14ac:dyDescent="0.25">
      <c r="A39" s="59"/>
      <c r="B39" s="12"/>
      <c r="C39" s="351"/>
      <c r="D39" s="59"/>
      <c r="F39" s="80"/>
      <c r="G39" s="80"/>
      <c r="H39" s="69"/>
      <c r="I39" s="360"/>
      <c r="J39" s="360"/>
      <c r="K39" s="360"/>
      <c r="L39" s="81"/>
      <c r="M39" s="12"/>
      <c r="N39" s="12"/>
      <c r="O39" s="81"/>
      <c r="P39" s="65"/>
      <c r="Q39" s="360"/>
      <c r="R39" s="359"/>
      <c r="S39" s="359"/>
      <c r="T39" s="359"/>
      <c r="U39" s="82"/>
      <c r="W39" s="83"/>
      <c r="X39" s="15"/>
      <c r="Y39" s="20"/>
      <c r="Z39" s="14"/>
      <c r="AA39" s="39"/>
      <c r="AB39" s="11"/>
      <c r="AC39" s="22"/>
      <c r="BG39" s="14"/>
    </row>
    <row r="40" spans="1:61" ht="39.950000000000003" customHeight="1" x14ac:dyDescent="0.25">
      <c r="A40" s="59"/>
      <c r="B40" s="12"/>
      <c r="C40" s="351"/>
      <c r="D40" s="59"/>
      <c r="F40" s="80"/>
      <c r="G40" s="80"/>
      <c r="H40" s="69"/>
      <c r="I40" s="360"/>
      <c r="J40" s="360"/>
      <c r="K40" s="360"/>
      <c r="L40" s="81"/>
      <c r="M40" s="12"/>
      <c r="N40" s="12"/>
      <c r="O40" s="81"/>
      <c r="P40" s="65"/>
      <c r="Q40" s="360"/>
      <c r="R40" s="359"/>
      <c r="S40" s="359"/>
      <c r="T40" s="359"/>
      <c r="U40" s="82"/>
      <c r="W40" s="83"/>
      <c r="X40" s="15"/>
      <c r="Y40" s="20"/>
      <c r="Z40" s="14"/>
      <c r="AA40" s="39"/>
      <c r="AB40" s="11"/>
      <c r="AC40" s="22"/>
      <c r="BG40" s="14"/>
    </row>
    <row r="41" spans="1:61" ht="39.950000000000003" customHeight="1" x14ac:dyDescent="0.25">
      <c r="A41" s="59"/>
      <c r="B41" s="12"/>
      <c r="C41" s="351"/>
      <c r="D41" s="59"/>
      <c r="F41" s="80"/>
      <c r="G41" s="80"/>
      <c r="H41" s="69"/>
      <c r="I41" s="360"/>
      <c r="J41" s="360"/>
      <c r="K41" s="360"/>
      <c r="L41" s="81"/>
      <c r="M41" s="12"/>
      <c r="N41" s="12"/>
      <c r="O41" s="81"/>
      <c r="P41" s="65"/>
      <c r="Q41" s="360"/>
      <c r="R41" s="359"/>
      <c r="S41" s="359"/>
      <c r="T41" s="359"/>
      <c r="U41" s="82"/>
      <c r="W41" s="83"/>
      <c r="X41" s="15"/>
      <c r="Y41" s="20"/>
      <c r="Z41" s="14"/>
      <c r="AA41" s="39"/>
      <c r="AB41" s="11"/>
      <c r="AC41" s="22"/>
      <c r="BG41" s="14"/>
    </row>
    <row r="42" spans="1:61" ht="39.950000000000003" customHeight="1" x14ac:dyDescent="0.25">
      <c r="A42" s="59"/>
      <c r="B42" s="12"/>
      <c r="C42" s="351"/>
      <c r="D42" s="59"/>
      <c r="F42" s="80"/>
      <c r="G42" s="80"/>
      <c r="H42" s="69"/>
      <c r="I42" s="360"/>
      <c r="J42" s="360"/>
      <c r="K42" s="360"/>
      <c r="L42" s="81"/>
      <c r="M42" s="12"/>
      <c r="N42" s="12"/>
      <c r="O42" s="81"/>
      <c r="P42" s="65"/>
      <c r="Q42" s="360"/>
      <c r="R42" s="359"/>
      <c r="S42" s="359"/>
      <c r="T42" s="359"/>
      <c r="U42" s="82"/>
      <c r="W42" s="83"/>
      <c r="X42" s="15"/>
      <c r="Y42" s="20"/>
      <c r="Z42" s="14"/>
      <c r="AA42" s="39"/>
      <c r="AB42" s="11"/>
      <c r="AC42" s="22"/>
      <c r="BG42" s="14"/>
    </row>
    <row r="43" spans="1:61" ht="39.950000000000003" customHeight="1" x14ac:dyDescent="0.25">
      <c r="A43" s="59"/>
      <c r="B43" s="12"/>
      <c r="C43" s="351"/>
      <c r="D43" s="59"/>
      <c r="F43" s="80"/>
      <c r="G43" s="80"/>
      <c r="H43" s="69"/>
      <c r="I43" s="360"/>
      <c r="J43" s="360"/>
      <c r="K43" s="360"/>
      <c r="L43" s="81"/>
      <c r="M43" s="12"/>
      <c r="N43" s="12"/>
      <c r="O43" s="81"/>
      <c r="P43" s="65"/>
      <c r="Q43" s="360"/>
      <c r="R43" s="359"/>
      <c r="S43" s="359"/>
      <c r="T43" s="359"/>
      <c r="U43" s="82"/>
      <c r="W43" s="83"/>
      <c r="X43" s="15"/>
      <c r="Y43" s="20"/>
      <c r="Z43" s="14"/>
      <c r="AA43" s="39"/>
      <c r="AB43" s="11"/>
      <c r="AC43" s="22"/>
      <c r="BG43" s="14"/>
    </row>
    <row r="44" spans="1:61" ht="39.950000000000003" customHeight="1" x14ac:dyDescent="0.25">
      <c r="A44" s="59"/>
      <c r="B44" s="12"/>
      <c r="C44" s="351"/>
      <c r="D44" s="59"/>
      <c r="F44" s="80"/>
      <c r="G44" s="80"/>
      <c r="H44" s="69"/>
      <c r="I44" s="360"/>
      <c r="J44" s="360"/>
      <c r="K44" s="360"/>
      <c r="L44" s="81"/>
      <c r="M44" s="12"/>
      <c r="N44" s="12"/>
      <c r="O44" s="81"/>
      <c r="P44" s="65"/>
      <c r="Q44" s="360"/>
      <c r="R44" s="359"/>
      <c r="S44" s="359"/>
      <c r="T44" s="359"/>
      <c r="U44" s="82"/>
      <c r="W44" s="83"/>
      <c r="X44" s="15"/>
      <c r="Y44" s="20"/>
      <c r="Z44" s="14"/>
      <c r="AA44" s="39"/>
      <c r="AB44" s="11"/>
      <c r="AC44" s="22"/>
      <c r="BG44" s="14"/>
    </row>
    <row r="45" spans="1:61" ht="39.950000000000003" customHeight="1" x14ac:dyDescent="0.25">
      <c r="A45" s="59"/>
      <c r="B45" s="12"/>
      <c r="C45" s="351"/>
      <c r="D45" s="59"/>
      <c r="F45" s="80"/>
      <c r="G45" s="80"/>
      <c r="H45" s="69"/>
      <c r="I45" s="360"/>
      <c r="J45" s="360"/>
      <c r="K45" s="360"/>
      <c r="L45" s="81"/>
      <c r="M45" s="12"/>
      <c r="N45" s="12"/>
      <c r="O45" s="81"/>
      <c r="P45" s="65"/>
      <c r="Q45" s="360"/>
      <c r="R45" s="359"/>
      <c r="S45" s="359"/>
      <c r="T45" s="359"/>
      <c r="U45" s="82"/>
      <c r="W45" s="83"/>
      <c r="X45" s="15"/>
      <c r="Y45" s="20"/>
      <c r="Z45" s="14"/>
      <c r="AA45" s="39"/>
      <c r="AB45" s="11"/>
      <c r="AC45" s="22"/>
      <c r="BG45" s="14"/>
    </row>
    <row r="46" spans="1:61" ht="39.950000000000003" customHeight="1" x14ac:dyDescent="0.25">
      <c r="A46" s="59"/>
      <c r="B46" s="12"/>
      <c r="C46" s="351"/>
      <c r="D46" s="59"/>
      <c r="F46" s="80"/>
      <c r="G46" s="80"/>
      <c r="H46" s="69"/>
      <c r="I46" s="360"/>
      <c r="J46" s="360"/>
      <c r="K46" s="360"/>
      <c r="L46" s="81"/>
      <c r="M46" s="12"/>
      <c r="N46" s="12"/>
      <c r="O46" s="81"/>
      <c r="P46" s="65"/>
      <c r="Q46" s="360"/>
      <c r="R46" s="359"/>
      <c r="S46" s="359"/>
      <c r="T46" s="359"/>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56"/>
      <c r="D49" s="57"/>
      <c r="E49" s="355"/>
      <c r="F49" s="80"/>
      <c r="G49" s="80"/>
      <c r="H49" s="356"/>
      <c r="I49" s="357"/>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56"/>
      <c r="D50" s="57"/>
      <c r="E50" s="355"/>
      <c r="F50" s="80"/>
      <c r="G50" s="80"/>
      <c r="H50" s="356"/>
      <c r="I50" s="357"/>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56"/>
      <c r="D51" s="57"/>
      <c r="E51" s="355"/>
      <c r="F51" s="80"/>
      <c r="G51" s="80"/>
      <c r="H51" s="356"/>
      <c r="I51" s="357"/>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56"/>
      <c r="D52" s="57"/>
      <c r="E52" s="355"/>
      <c r="F52" s="80"/>
      <c r="G52" s="80"/>
      <c r="H52" s="351"/>
      <c r="I52" s="357"/>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56"/>
      <c r="D53" s="57"/>
      <c r="E53" s="355"/>
      <c r="F53" s="80"/>
      <c r="G53" s="80"/>
      <c r="H53" s="351"/>
      <c r="I53" s="357"/>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56"/>
      <c r="D54" s="57"/>
      <c r="E54" s="355"/>
      <c r="F54" s="80"/>
      <c r="G54" s="80"/>
      <c r="H54" s="351"/>
      <c r="I54" s="357"/>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56"/>
      <c r="D55" s="57"/>
      <c r="E55" s="355"/>
      <c r="F55" s="80"/>
      <c r="G55" s="80"/>
      <c r="H55" s="356"/>
      <c r="I55" s="357"/>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56"/>
      <c r="D56" s="57"/>
      <c r="E56" s="355"/>
      <c r="F56" s="80"/>
      <c r="G56" s="80"/>
      <c r="H56" s="356"/>
      <c r="I56" s="357"/>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56"/>
      <c r="D57" s="57"/>
      <c r="E57" s="355"/>
      <c r="F57" s="80"/>
      <c r="G57" s="80"/>
      <c r="H57" s="356"/>
      <c r="I57" s="357"/>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56"/>
      <c r="D58" s="57"/>
      <c r="E58" s="355"/>
      <c r="F58" s="80"/>
      <c r="G58" s="80"/>
      <c r="H58" s="356"/>
      <c r="I58" s="357"/>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56"/>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56"/>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56"/>
      <c r="D61" s="59"/>
      <c r="E61" s="355"/>
      <c r="F61" s="80"/>
      <c r="G61" s="80"/>
      <c r="H61" s="355"/>
      <c r="I61" s="357"/>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56"/>
      <c r="D62" s="59"/>
      <c r="E62" s="355"/>
      <c r="F62" s="80"/>
      <c r="G62" s="80"/>
      <c r="H62" s="355"/>
      <c r="I62" s="357"/>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56"/>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56"/>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56"/>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56"/>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56"/>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56"/>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56"/>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56"/>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51"/>
      <c r="D72" s="61"/>
      <c r="E72" s="12"/>
      <c r="F72" s="12"/>
      <c r="G72" s="12"/>
      <c r="H72" s="12"/>
      <c r="I72" s="12"/>
      <c r="K72" s="12"/>
      <c r="L72" s="12"/>
      <c r="N72" s="12"/>
      <c r="O72" s="12"/>
      <c r="P72" s="12"/>
      <c r="Q72" s="12"/>
      <c r="R72" s="56"/>
      <c r="S72" s="56"/>
      <c r="T72" s="9"/>
    </row>
    <row r="73" spans="1:16361" ht="39.950000000000003" customHeight="1" x14ac:dyDescent="0.25">
      <c r="A73" s="61"/>
      <c r="B73" s="12"/>
      <c r="C73" s="351"/>
      <c r="D73" s="61"/>
      <c r="E73" s="12"/>
      <c r="F73" s="12"/>
      <c r="G73" s="12"/>
      <c r="H73" s="12"/>
      <c r="I73" s="12"/>
      <c r="K73" s="12"/>
      <c r="N73" s="12"/>
      <c r="O73" s="12"/>
      <c r="P73" s="12"/>
      <c r="Q73" s="12"/>
      <c r="R73" s="56"/>
      <c r="S73" s="56"/>
      <c r="T73" s="9"/>
    </row>
    <row r="74" spans="1:16361" ht="39.950000000000003" customHeight="1" x14ac:dyDescent="0.25">
      <c r="A74" s="61"/>
      <c r="B74" s="12"/>
      <c r="C74" s="351"/>
      <c r="D74" s="61"/>
      <c r="E74" s="12"/>
      <c r="F74" s="12"/>
      <c r="G74" s="12"/>
      <c r="H74" s="12"/>
      <c r="I74" s="12"/>
      <c r="J74" s="94"/>
      <c r="K74" s="12"/>
      <c r="N74" s="12"/>
      <c r="O74" s="12"/>
      <c r="P74" s="12"/>
      <c r="Q74" s="12"/>
      <c r="R74" s="56"/>
      <c r="S74" s="56"/>
      <c r="T74" s="9"/>
    </row>
    <row r="75" spans="1:16361" ht="39.950000000000003" customHeight="1" x14ac:dyDescent="0.25">
      <c r="A75" s="61"/>
      <c r="B75" s="12"/>
      <c r="C75" s="351"/>
      <c r="D75" s="61"/>
      <c r="E75" s="12"/>
      <c r="F75" s="12"/>
      <c r="G75" s="12"/>
      <c r="H75" s="12"/>
      <c r="I75" s="12"/>
      <c r="J75" s="94"/>
      <c r="K75" s="12"/>
      <c r="N75" s="12"/>
      <c r="O75" s="12"/>
      <c r="P75" s="12"/>
      <c r="Q75" s="12"/>
      <c r="R75" s="56"/>
      <c r="S75" s="56"/>
      <c r="T75" s="9"/>
    </row>
    <row r="76" spans="1:16361" ht="39.950000000000003" customHeight="1" x14ac:dyDescent="0.25">
      <c r="A76" s="61"/>
      <c r="B76" s="12"/>
      <c r="C76" s="351"/>
      <c r="D76" s="61"/>
      <c r="E76" s="12"/>
      <c r="F76" s="12"/>
      <c r="G76" s="12"/>
      <c r="H76" s="12"/>
      <c r="I76" s="12"/>
      <c r="J76" s="94"/>
      <c r="K76" s="12"/>
      <c r="N76" s="12"/>
      <c r="O76" s="12"/>
      <c r="P76" s="12"/>
      <c r="Q76" s="12"/>
      <c r="R76" s="56"/>
      <c r="S76" s="56"/>
      <c r="T76" s="9"/>
    </row>
    <row r="77" spans="1:16361" ht="39.950000000000003" customHeight="1" x14ac:dyDescent="0.25">
      <c r="A77" s="61"/>
      <c r="B77" s="12"/>
      <c r="C77" s="351"/>
      <c r="D77" s="61"/>
      <c r="E77" s="12"/>
      <c r="F77" s="12"/>
      <c r="G77" s="12"/>
      <c r="H77" s="12"/>
      <c r="I77" s="12"/>
      <c r="J77" s="94"/>
      <c r="K77" s="12"/>
      <c r="N77" s="12"/>
      <c r="O77" s="12"/>
      <c r="P77" s="12"/>
      <c r="Q77" s="12"/>
      <c r="R77" s="56"/>
      <c r="S77" s="56"/>
      <c r="T77" s="9"/>
    </row>
    <row r="78" spans="1:16361" ht="39.950000000000003" customHeight="1" x14ac:dyDescent="0.25">
      <c r="A78" s="61"/>
      <c r="B78" s="12"/>
      <c r="C78" s="351"/>
      <c r="D78" s="61"/>
      <c r="E78" s="12"/>
      <c r="F78" s="12"/>
      <c r="G78" s="12"/>
      <c r="H78" s="12"/>
      <c r="I78" s="12"/>
      <c r="J78" s="94"/>
      <c r="K78" s="12"/>
      <c r="N78" s="12"/>
      <c r="O78" s="12"/>
      <c r="P78" s="12"/>
      <c r="Q78" s="12"/>
      <c r="R78" s="56"/>
      <c r="S78" s="56"/>
      <c r="T78" s="9"/>
    </row>
    <row r="79" spans="1:16361" ht="39.950000000000003" customHeight="1" x14ac:dyDescent="0.25">
      <c r="A79" s="61"/>
      <c r="B79" s="12"/>
      <c r="C79" s="351"/>
      <c r="D79" s="61"/>
      <c r="E79" s="12"/>
      <c r="F79" s="12"/>
      <c r="G79" s="12"/>
      <c r="H79" s="12"/>
      <c r="I79" s="12"/>
      <c r="J79" s="94"/>
      <c r="N79" s="12"/>
      <c r="O79" s="12"/>
      <c r="P79" s="12"/>
      <c r="Q79" s="12"/>
      <c r="R79" s="56"/>
      <c r="S79" s="56"/>
      <c r="T79" s="9"/>
    </row>
    <row r="80" spans="1:16361" ht="39.950000000000003" customHeight="1" x14ac:dyDescent="0.25">
      <c r="A80" s="61"/>
      <c r="B80" s="12"/>
      <c r="C80" s="351"/>
      <c r="D80" s="61"/>
      <c r="E80" s="12"/>
      <c r="F80" s="12"/>
      <c r="G80" s="12"/>
      <c r="H80" s="12"/>
      <c r="I80" s="12"/>
      <c r="J80" s="94"/>
      <c r="N80" s="12"/>
      <c r="O80" s="12"/>
      <c r="P80" s="12"/>
      <c r="Q80" s="12"/>
      <c r="R80" s="56"/>
      <c r="S80" s="56"/>
      <c r="T80" s="9"/>
    </row>
    <row r="81" spans="1:20" ht="39.950000000000003" customHeight="1" x14ac:dyDescent="0.25">
      <c r="A81" s="61"/>
      <c r="B81" s="12"/>
      <c r="C81" s="351"/>
      <c r="D81" s="61"/>
      <c r="E81" s="12"/>
      <c r="F81" s="12"/>
      <c r="G81" s="12"/>
      <c r="H81" s="12"/>
      <c r="I81" s="12"/>
      <c r="J81" s="94"/>
      <c r="N81" s="12"/>
      <c r="O81" s="12"/>
      <c r="P81" s="12"/>
      <c r="Q81" s="12"/>
      <c r="R81" s="56"/>
      <c r="S81" s="56"/>
      <c r="T81" s="9"/>
    </row>
    <row r="82" spans="1:20" ht="39.950000000000003" customHeight="1" x14ac:dyDescent="0.25">
      <c r="A82" s="61"/>
      <c r="B82" s="12"/>
      <c r="C82" s="351"/>
      <c r="D82" s="61"/>
      <c r="E82" s="12"/>
      <c r="F82" s="12"/>
      <c r="G82" s="12"/>
      <c r="H82" s="12"/>
      <c r="I82" s="12"/>
      <c r="J82" s="94"/>
      <c r="N82" s="12"/>
      <c r="O82" s="12"/>
      <c r="P82" s="12"/>
      <c r="Q82" s="12"/>
      <c r="R82" s="56"/>
      <c r="S82" s="56"/>
      <c r="T82" s="9"/>
    </row>
    <row r="83" spans="1:20" ht="39.950000000000003" customHeight="1" x14ac:dyDescent="0.25">
      <c r="A83" s="61"/>
      <c r="B83" s="12"/>
      <c r="C83" s="351"/>
      <c r="D83" s="61"/>
      <c r="E83" s="12"/>
      <c r="F83" s="12"/>
      <c r="G83" s="12"/>
      <c r="H83" s="12"/>
      <c r="I83" s="12"/>
      <c r="J83" s="94"/>
      <c r="N83" s="12"/>
      <c r="O83" s="12"/>
      <c r="P83" s="12"/>
      <c r="Q83" s="12"/>
      <c r="R83" s="56"/>
      <c r="S83" s="56"/>
      <c r="T83" s="9"/>
    </row>
    <row r="84" spans="1:20" ht="39.950000000000003" customHeight="1" x14ac:dyDescent="0.25">
      <c r="A84" s="60"/>
      <c r="B84" s="12"/>
      <c r="C84" s="351"/>
      <c r="D84" s="59"/>
      <c r="E84" s="12"/>
      <c r="F84" s="80"/>
      <c r="G84" s="80"/>
      <c r="H84" s="12"/>
      <c r="I84" s="55"/>
      <c r="J84" s="64"/>
      <c r="M84" s="12"/>
      <c r="N84" s="12"/>
      <c r="P84" s="65"/>
      <c r="R84" s="19"/>
      <c r="S84" s="19"/>
      <c r="T84" s="95"/>
    </row>
    <row r="85" spans="1:20" ht="39.950000000000003" customHeight="1" x14ac:dyDescent="0.25">
      <c r="A85" s="60"/>
      <c r="B85" s="12"/>
      <c r="C85" s="351"/>
      <c r="D85" s="59"/>
      <c r="F85" s="80"/>
      <c r="G85" s="80"/>
      <c r="H85" s="96"/>
      <c r="I85" s="55"/>
      <c r="J85" s="97"/>
      <c r="N85" s="12"/>
      <c r="P85" s="65"/>
      <c r="R85" s="19"/>
      <c r="S85" s="19"/>
      <c r="T85" s="95"/>
    </row>
    <row r="86" spans="1:20" ht="39.950000000000003" customHeight="1" x14ac:dyDescent="0.25">
      <c r="A86" s="61"/>
      <c r="B86" s="12"/>
      <c r="C86" s="351"/>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51"/>
      <c r="D87" s="61"/>
      <c r="E87" s="355"/>
      <c r="F87" s="12"/>
      <c r="G87" s="12"/>
      <c r="H87" s="12"/>
      <c r="I87" s="355"/>
      <c r="J87" s="353"/>
      <c r="K87" s="12"/>
      <c r="L87" s="12"/>
      <c r="M87" s="12"/>
      <c r="N87" s="12"/>
      <c r="O87" s="12"/>
      <c r="P87" s="90"/>
      <c r="Q87" s="12"/>
      <c r="R87" s="56"/>
      <c r="S87" s="56"/>
      <c r="T87" s="19"/>
    </row>
    <row r="88" spans="1:20" ht="39.950000000000003" customHeight="1" x14ac:dyDescent="0.25">
      <c r="A88" s="61"/>
      <c r="B88" s="12"/>
      <c r="C88" s="351"/>
      <c r="D88" s="61"/>
      <c r="E88" s="355"/>
      <c r="F88" s="12"/>
      <c r="G88" s="12"/>
      <c r="H88" s="12"/>
      <c r="I88" s="355"/>
      <c r="J88" s="353"/>
      <c r="K88" s="12"/>
      <c r="L88" s="12"/>
      <c r="M88" s="12"/>
      <c r="N88" s="12"/>
      <c r="O88" s="12"/>
      <c r="P88" s="90"/>
      <c r="Q88" s="12"/>
      <c r="R88" s="56"/>
      <c r="S88" s="56"/>
      <c r="T88" s="19"/>
    </row>
    <row r="89" spans="1:20" ht="39.950000000000003" customHeight="1" x14ac:dyDescent="0.25">
      <c r="A89" s="61"/>
      <c r="B89" s="12"/>
      <c r="C89" s="351"/>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51"/>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51"/>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51"/>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51"/>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51"/>
      <c r="D94" s="61"/>
      <c r="E94" s="12"/>
      <c r="F94" s="12"/>
      <c r="G94" s="12"/>
      <c r="H94" s="12"/>
      <c r="I94" s="12"/>
      <c r="K94" s="12"/>
      <c r="L94" s="12"/>
      <c r="M94" s="12"/>
      <c r="N94" s="12"/>
      <c r="O94" s="12"/>
      <c r="P94" s="90"/>
      <c r="Q94" s="12"/>
      <c r="R94" s="56"/>
      <c r="S94" s="56"/>
      <c r="T94" s="9"/>
    </row>
    <row r="95" spans="1:20" ht="39.950000000000003" customHeight="1" x14ac:dyDescent="0.25">
      <c r="A95" s="354"/>
      <c r="B95" s="355"/>
      <c r="C95" s="351"/>
      <c r="D95" s="61"/>
      <c r="E95" s="355"/>
      <c r="F95" s="12"/>
      <c r="G95" s="12"/>
      <c r="H95" s="355"/>
      <c r="I95" s="355"/>
      <c r="K95" s="12"/>
      <c r="L95" s="12"/>
      <c r="M95" s="12"/>
      <c r="N95" s="12"/>
      <c r="O95" s="12"/>
      <c r="P95" s="90"/>
      <c r="Q95" s="12"/>
      <c r="R95" s="56"/>
      <c r="S95" s="56"/>
      <c r="T95" s="9"/>
    </row>
    <row r="96" spans="1:20" ht="39.950000000000003" customHeight="1" x14ac:dyDescent="0.25">
      <c r="A96" s="354"/>
      <c r="B96" s="355"/>
      <c r="C96" s="351"/>
      <c r="D96" s="61"/>
      <c r="E96" s="355"/>
      <c r="F96" s="12"/>
      <c r="G96" s="12"/>
      <c r="H96" s="355"/>
      <c r="I96" s="355"/>
      <c r="K96" s="12"/>
      <c r="L96" s="12"/>
      <c r="M96" s="12"/>
      <c r="N96" s="12"/>
      <c r="O96" s="12"/>
      <c r="P96" s="90"/>
      <c r="Q96" s="12"/>
      <c r="R96" s="56"/>
      <c r="S96" s="56"/>
      <c r="T96" s="9"/>
    </row>
    <row r="97" spans="1:59" ht="39.950000000000003" customHeight="1" x14ac:dyDescent="0.25">
      <c r="A97" s="60"/>
      <c r="B97" s="12"/>
      <c r="C97" s="351"/>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51"/>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4" stopIfTrue="1" operator="containsText" text="ALERTA">
      <formula>NOT(ISERROR(SEARCH("ALERTA",Z97)))</formula>
    </cfRule>
    <cfRule type="containsText" priority="63" operator="containsText" text="AMARILLO">
      <formula>NOT(ISERROR(SEARCH("AMARILLO",Z97)))</formula>
    </cfRule>
    <cfRule type="containsText" dxfId="83" priority="62" stopIfTrue="1" operator="containsText" text="EN TERMINO">
      <formula>NOT(ISERROR(SEARCH("EN TERMINO",Z97)))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7" stopIfTrue="1" operator="containsText" text="INCUMPLIDA">
      <formula>NOT(ISERROR(SEARCH("INCUMPLIDA",AC5)))</formula>
    </cfRule>
    <cfRule type="containsText" dxfId="77" priority="116" stopIfTrue="1" operator="containsText" text="PENDIENTE">
      <formula>NOT(ISERROR(SEARCH("PENDIENTE",AC5)))</formula>
    </cfRule>
  </conditionalFormatting>
  <conditionalFormatting sqref="AC16:AC46">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fRule type="containsText" dxfId="73" priority="33" operator="containsText" text="PENDIENTE">
      <formula>NOT(ISERROR(SEARCH("PENDIENTE",AC16)))</formula>
    </cfRule>
  </conditionalFormatting>
  <conditionalFormatting sqref="AC97:AC98">
    <cfRule type="containsText" dxfId="72" priority="51" stopIfTrue="1" operator="containsText" text="CUMPLIDA">
      <formula>NOT(ISERROR(SEARCH("CUMPLIDA",AC97)))</formula>
    </cfRule>
    <cfRule type="containsText" dxfId="71" priority="50" stopIfTrue="1" operator="containsText" text="INCUMPLIDA">
      <formula>NOT(ISERROR(SEARCH("INCUMPLIDA",AC97)))</formula>
    </cfRule>
    <cfRule type="containsText" dxfId="70" priority="49" stopIfTrue="1" operator="containsText" text="PENDIENTE">
      <formula>NOT(ISERROR(SEARCH("PENDIENTE",AC97)))</formula>
    </cfRule>
    <cfRule type="containsText" dxfId="69" priority="48" operator="containsText" text="PENDIENTE">
      <formula>NOT(ISERROR(SEARCH("PENDIENTE",AC97)))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61" operator="containsText" text="Abierto">
      <formula>NOT(ISERROR(SEARCH("Abierto",AD97)))</formula>
    </cfRule>
    <cfRule type="containsText" dxfId="66" priority="60" operator="containsText" text="cerrado">
      <formula>NOT(ISERROR(SEARCH("cerrado",AD97)))</formula>
    </cfRule>
    <cfRule type="containsText" dxfId="65" priority="59" operator="containsText" text="cerrada">
      <formula>NOT(ISERROR(SEARCH("cerrada",AD97)))</formula>
    </cfRule>
  </conditionalFormatting>
  <conditionalFormatting sqref="AI5:AI6">
    <cfRule type="containsText" dxfId="64" priority="8" stopIfTrue="1" operator="containsText" text="OK">
      <formula>NOT(ISERROR(SEARCH("OK",AI5)))</formula>
    </cfRule>
    <cfRule type="containsText" dxfId="63" priority="5" stopIfTrue="1" operator="containsText" text="EN TERMINO">
      <formula>NOT(ISERROR(SEARCH("EN TERMINO",AI5)))</formula>
    </cfRule>
    <cfRule type="containsText" priority="6" operator="containsText" text="AMARILLO">
      <formula>NOT(ISERROR(SEARCH("AMARILLO",AI5)))</formula>
    </cfRule>
    <cfRule type="containsText" dxfId="62" priority="7" stopIfTrue="1" operator="containsText" text="ALERTA">
      <formula>NOT(ISERROR(SEARCH("ALERTA",AI5)))</formula>
    </cfRule>
  </conditionalFormatting>
  <conditionalFormatting sqref="AL5:AL6">
    <cfRule type="containsText" dxfId="61" priority="4" stopIfTrue="1" operator="containsText" text="CUMPLIDA">
      <formula>NOT(ISERROR(SEARCH("CUMPLIDA",AL5)))</formula>
    </cfRule>
    <cfRule type="containsText" dxfId="60" priority="1" operator="containsText" text="ATENCIÓN">
      <formula>NOT(ISERROR(SEARCH("ATENCIÓN",AL5)))</formula>
    </cfRule>
    <cfRule type="containsText" dxfId="59" priority="2" stopIfTrue="1" operator="containsText" text="PENDIENTE">
      <formula>NOT(ISERROR(SEARCH("PENDIENTE",AL5)))</formula>
    </cfRule>
    <cfRule type="containsText" dxfId="58" priority="3" stopIfTrue="1" operator="containsText" text="INCUMPLIDA">
      <formula>NOT(ISERROR(SEARCH("INCUMPLIDA",AL5)))</formula>
    </cfRule>
  </conditionalFormatting>
  <conditionalFormatting sqref="AR5">
    <cfRule type="containsText" dxfId="57" priority="24" stopIfTrue="1" operator="containsText" text="ALERTA">
      <formula>NOT(ISERROR(SEARCH("ALERTA",AR5)))</formula>
    </cfRule>
    <cfRule type="containsText" priority="23" operator="containsText" text="AMARILLO">
      <formula>NOT(ISERROR(SEARCH("AMARILLO",AR5)))</formula>
    </cfRule>
    <cfRule type="containsText" dxfId="56" priority="22" stopIfTrue="1" operator="containsText" text="EN TERMINO">
      <formula>NOT(ISERROR(SEARCH("EN TERMINO",AR5)))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100" stopIfTrue="1" operator="containsText" text="OK">
      <formula>NOT(ISERROR(SEARCH("OK",AR6)))</formula>
    </cfRule>
    <cfRule type="dataBar" priority="104">
      <dataBar>
        <cfvo type="min"/>
        <cfvo type="max"/>
        <color rgb="FF638EC6"/>
      </dataBar>
    </cfRule>
    <cfRule type="containsText" dxfId="52" priority="99" stopIfTrue="1" operator="containsText" text="ALERTA">
      <formula>NOT(ISERROR(SEARCH("ALERTA",AR6)))</formula>
    </cfRule>
  </conditionalFormatting>
  <conditionalFormatting sqref="AU5:AU6">
    <cfRule type="containsText" dxfId="51" priority="28" stopIfTrue="1" operator="containsText" text="INCUMPLIDA">
      <formula>NOT(ISERROR(SEARCH("INCUMPLIDA",AU5)))</formula>
    </cfRule>
    <cfRule type="containsText" dxfId="50" priority="27" stopIfTrue="1" operator="containsText" text="PENDIENTE">
      <formula>NOT(ISERROR(SEARCH("PENDIENTE",AU5)))</formula>
    </cfRule>
  </conditionalFormatting>
  <conditionalFormatting sqref="AV5 BG5:BG6">
    <cfRule type="containsText" dxfId="49" priority="21" operator="containsText" text="Abierto">
      <formula>NOT(ISERROR(SEARCH("Abierto",AV5)))</formula>
    </cfRule>
    <cfRule type="containsText" dxfId="48" priority="20" operator="containsText" text="cerrado">
      <formula>NOT(ISERROR(SEARCH("cerrado",AV5)))</formula>
    </cfRule>
    <cfRule type="containsText" dxfId="47"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7" stopIfTrue="1" operator="containsText" text="INCUMPLIDA">
      <formula>NOT(ISERROR(SEARCH("INCUMPLIDA",BE5)))</formula>
    </cfRule>
    <cfRule type="containsText" dxfId="45" priority="16" stopIfTrue="1" operator="containsText" text="CUMPLIDA">
      <formula>NOT(ISERROR(SEARCH("CUMPLIDA",BE5)))</formula>
    </cfRule>
    <cfRule type="containsText" dxfId="44" priority="15" stopIfTrue="1" operator="containsText" text="INCUMPLIDA">
      <formula>NOT(ISERROR(SEARCH("INCUMPLIDA",BE5)))</formula>
    </cfRule>
    <cfRule type="containsText" dxfId="43" priority="14" stopIfTrue="1" operator="containsText" text="PENDIENTE">
      <formula>NOT(ISERROR(SEARCH("PENDIENTE",BE5)))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35"/>
      <c r="B1" s="335"/>
      <c r="C1" s="335"/>
      <c r="D1" s="335"/>
      <c r="E1" s="335"/>
      <c r="F1" s="335"/>
      <c r="G1" s="335"/>
      <c r="H1" s="335"/>
      <c r="I1" s="334" t="s">
        <v>320</v>
      </c>
      <c r="J1" s="334"/>
      <c r="K1" s="334"/>
      <c r="L1" s="334"/>
      <c r="M1" s="334"/>
      <c r="N1" s="334"/>
      <c r="O1" s="334"/>
      <c r="P1" s="334"/>
      <c r="Q1" s="334"/>
      <c r="R1" s="334"/>
      <c r="S1" s="334"/>
      <c r="T1" s="46"/>
      <c r="U1" s="336" t="s">
        <v>321</v>
      </c>
      <c r="V1" s="336"/>
      <c r="W1" s="336"/>
      <c r="X1" s="336"/>
      <c r="Y1" s="336"/>
      <c r="Z1" s="336"/>
      <c r="AA1" s="336"/>
      <c r="AB1" s="336"/>
      <c r="AC1" s="336"/>
      <c r="AD1" s="337" t="s">
        <v>322</v>
      </c>
      <c r="AE1" s="337"/>
      <c r="AF1" s="337"/>
      <c r="AG1" s="337"/>
      <c r="AH1" s="337"/>
      <c r="AI1" s="337"/>
      <c r="AJ1" s="337"/>
      <c r="AK1" s="337"/>
      <c r="AL1" s="51"/>
      <c r="AM1" s="338" t="s">
        <v>323</v>
      </c>
      <c r="AN1" s="338"/>
      <c r="AO1" s="338"/>
      <c r="AP1" s="338"/>
      <c r="AQ1" s="338"/>
      <c r="AR1" s="338"/>
      <c r="AS1" s="338"/>
      <c r="AT1" s="338"/>
      <c r="AU1" s="52"/>
      <c r="AV1" s="330" t="s">
        <v>324</v>
      </c>
      <c r="AW1" s="330"/>
      <c r="AX1" s="330"/>
      <c r="AY1" s="330"/>
      <c r="AZ1" s="330"/>
      <c r="BA1" s="330"/>
      <c r="BB1" s="330"/>
      <c r="BC1" s="330"/>
      <c r="BD1" s="53"/>
      <c r="BE1" s="332" t="s">
        <v>325</v>
      </c>
      <c r="BF1" s="332"/>
      <c r="BG1" s="332"/>
      <c r="BH1" s="332"/>
      <c r="BI1" s="332"/>
    </row>
    <row r="2" spans="1:61" ht="39.950000000000003" customHeight="1" x14ac:dyDescent="0.25">
      <c r="A2" s="333" t="s">
        <v>326</v>
      </c>
      <c r="B2" s="333" t="s">
        <v>9</v>
      </c>
      <c r="C2" s="333" t="s">
        <v>11</v>
      </c>
      <c r="D2" s="333" t="s">
        <v>327</v>
      </c>
      <c r="E2" s="333" t="s">
        <v>328</v>
      </c>
      <c r="F2" s="333" t="s">
        <v>13</v>
      </c>
      <c r="G2" s="333" t="s">
        <v>15</v>
      </c>
      <c r="H2" s="333" t="s">
        <v>17</v>
      </c>
      <c r="I2" s="331" t="s">
        <v>74</v>
      </c>
      <c r="J2" s="334" t="s">
        <v>329</v>
      </c>
      <c r="K2" s="334"/>
      <c r="L2" s="334"/>
      <c r="M2" s="331" t="s">
        <v>330</v>
      </c>
      <c r="N2" s="331" t="s">
        <v>331</v>
      </c>
      <c r="O2" s="331" t="s">
        <v>332</v>
      </c>
      <c r="P2" s="331" t="s">
        <v>32</v>
      </c>
      <c r="Q2" s="331" t="s">
        <v>333</v>
      </c>
      <c r="R2" s="331" t="s">
        <v>334</v>
      </c>
      <c r="S2" s="331" t="s">
        <v>335</v>
      </c>
      <c r="T2" s="44"/>
      <c r="U2" s="340" t="s">
        <v>336</v>
      </c>
      <c r="V2" s="340" t="s">
        <v>337</v>
      </c>
      <c r="W2" s="340" t="s">
        <v>87</v>
      </c>
      <c r="X2" s="340" t="s">
        <v>88</v>
      </c>
      <c r="Y2" s="340" t="s">
        <v>338</v>
      </c>
      <c r="Z2" s="340" t="s">
        <v>90</v>
      </c>
      <c r="AA2" s="340" t="s">
        <v>339</v>
      </c>
      <c r="AB2" s="340" t="s">
        <v>92</v>
      </c>
      <c r="AC2" s="45"/>
      <c r="AD2" s="339" t="s">
        <v>93</v>
      </c>
      <c r="AE2" s="339" t="s">
        <v>94</v>
      </c>
      <c r="AF2" s="339" t="s">
        <v>95</v>
      </c>
      <c r="AG2" s="339" t="s">
        <v>96</v>
      </c>
      <c r="AH2" s="339" t="s">
        <v>341</v>
      </c>
      <c r="AI2" s="339" t="s">
        <v>98</v>
      </c>
      <c r="AJ2" s="339" t="s">
        <v>342</v>
      </c>
      <c r="AK2" s="339" t="s">
        <v>100</v>
      </c>
      <c r="AL2" s="43"/>
      <c r="AM2" s="341" t="s">
        <v>101</v>
      </c>
      <c r="AN2" s="341" t="s">
        <v>343</v>
      </c>
      <c r="AO2" s="341" t="s">
        <v>103</v>
      </c>
      <c r="AP2" s="341" t="s">
        <v>104</v>
      </c>
      <c r="AQ2" s="341" t="s">
        <v>344</v>
      </c>
      <c r="AR2" s="341" t="s">
        <v>106</v>
      </c>
      <c r="AS2" s="341" t="s">
        <v>345</v>
      </c>
      <c r="AT2" s="341" t="s">
        <v>346</v>
      </c>
      <c r="AU2" s="48"/>
      <c r="AV2" s="343" t="s">
        <v>101</v>
      </c>
      <c r="AW2" s="47"/>
      <c r="AX2" s="343" t="s">
        <v>343</v>
      </c>
      <c r="AY2" s="343" t="s">
        <v>103</v>
      </c>
      <c r="AZ2" s="343" t="s">
        <v>104</v>
      </c>
      <c r="BA2" s="343" t="s">
        <v>105</v>
      </c>
      <c r="BB2" s="343" t="s">
        <v>106</v>
      </c>
      <c r="BC2" s="343" t="s">
        <v>345</v>
      </c>
      <c r="BD2" s="343" t="s">
        <v>347</v>
      </c>
      <c r="BE2" s="342" t="s">
        <v>52</v>
      </c>
      <c r="BF2" s="342" t="s">
        <v>348</v>
      </c>
      <c r="BG2" s="342" t="s">
        <v>349</v>
      </c>
      <c r="BH2" s="342" t="s">
        <v>350</v>
      </c>
      <c r="BI2" s="344" t="s">
        <v>351</v>
      </c>
    </row>
    <row r="3" spans="1:61" ht="39.950000000000003" customHeight="1" x14ac:dyDescent="0.25">
      <c r="A3" s="333"/>
      <c r="B3" s="333"/>
      <c r="C3" s="333"/>
      <c r="D3" s="333"/>
      <c r="E3" s="333"/>
      <c r="F3" s="333"/>
      <c r="G3" s="333"/>
      <c r="H3" s="333"/>
      <c r="I3" s="331"/>
      <c r="J3" s="34" t="s">
        <v>352</v>
      </c>
      <c r="K3" s="44" t="s">
        <v>24</v>
      </c>
      <c r="L3" s="44" t="s">
        <v>26</v>
      </c>
      <c r="M3" s="331"/>
      <c r="N3" s="331"/>
      <c r="O3" s="331"/>
      <c r="P3" s="331"/>
      <c r="Q3" s="331"/>
      <c r="R3" s="331"/>
      <c r="S3" s="331"/>
      <c r="T3" s="44" t="s">
        <v>353</v>
      </c>
      <c r="U3" s="340"/>
      <c r="V3" s="340"/>
      <c r="W3" s="340"/>
      <c r="X3" s="340"/>
      <c r="Y3" s="340"/>
      <c r="Z3" s="340"/>
      <c r="AA3" s="340"/>
      <c r="AB3" s="340"/>
      <c r="AC3" s="45" t="s">
        <v>52</v>
      </c>
      <c r="AD3" s="339"/>
      <c r="AE3" s="339"/>
      <c r="AF3" s="339"/>
      <c r="AG3" s="339"/>
      <c r="AH3" s="339"/>
      <c r="AI3" s="339"/>
      <c r="AJ3" s="339"/>
      <c r="AK3" s="339"/>
      <c r="AL3" s="43" t="s">
        <v>52</v>
      </c>
      <c r="AM3" s="341"/>
      <c r="AN3" s="341"/>
      <c r="AO3" s="341"/>
      <c r="AP3" s="341"/>
      <c r="AQ3" s="341"/>
      <c r="AR3" s="341"/>
      <c r="AS3" s="341"/>
      <c r="AT3" s="341"/>
      <c r="AU3" s="48" t="s">
        <v>52</v>
      </c>
      <c r="AV3" s="343"/>
      <c r="AW3" s="47" t="s">
        <v>354</v>
      </c>
      <c r="AX3" s="343"/>
      <c r="AY3" s="343"/>
      <c r="AZ3" s="343"/>
      <c r="BA3" s="343"/>
      <c r="BB3" s="343"/>
      <c r="BC3" s="343"/>
      <c r="BD3" s="343"/>
      <c r="BE3" s="342"/>
      <c r="BF3" s="342"/>
      <c r="BG3" s="342"/>
      <c r="BH3" s="342"/>
      <c r="BI3" s="344"/>
    </row>
    <row r="4" spans="1:61" ht="39.950000000000003" customHeight="1" x14ac:dyDescent="0.25">
      <c r="A4" s="1" t="s">
        <v>355</v>
      </c>
      <c r="B4" s="1" t="s">
        <v>356</v>
      </c>
      <c r="C4" s="1" t="s">
        <v>357</v>
      </c>
      <c r="D4" s="1" t="s">
        <v>355</v>
      </c>
      <c r="E4" s="1" t="s">
        <v>358</v>
      </c>
      <c r="F4" s="1" t="s">
        <v>356</v>
      </c>
      <c r="G4" s="1"/>
      <c r="H4" s="1" t="s">
        <v>359</v>
      </c>
      <c r="I4" s="2" t="s">
        <v>360</v>
      </c>
      <c r="J4" s="35" t="s">
        <v>361</v>
      </c>
      <c r="K4" s="2"/>
      <c r="L4" s="2" t="s">
        <v>362</v>
      </c>
      <c r="M4" s="2" t="s">
        <v>356</v>
      </c>
      <c r="N4" s="2" t="s">
        <v>356</v>
      </c>
      <c r="O4" s="2" t="s">
        <v>363</v>
      </c>
      <c r="P4" s="2" t="s">
        <v>356</v>
      </c>
      <c r="Q4" s="2" t="s">
        <v>364</v>
      </c>
      <c r="R4" s="2" t="s">
        <v>355</v>
      </c>
      <c r="S4" s="2" t="s">
        <v>355</v>
      </c>
      <c r="T4" s="2" t="s">
        <v>355</v>
      </c>
      <c r="U4" s="26" t="s">
        <v>355</v>
      </c>
      <c r="V4" s="26" t="s">
        <v>365</v>
      </c>
      <c r="W4" s="26" t="s">
        <v>366</v>
      </c>
      <c r="X4" s="26" t="s">
        <v>367</v>
      </c>
      <c r="Y4" s="26" t="s">
        <v>367</v>
      </c>
      <c r="Z4" s="26" t="s">
        <v>363</v>
      </c>
      <c r="AA4" s="26" t="s">
        <v>368</v>
      </c>
      <c r="AB4" s="26" t="s">
        <v>356</v>
      </c>
      <c r="AC4" s="26" t="s">
        <v>369</v>
      </c>
      <c r="AD4" s="27" t="s">
        <v>355</v>
      </c>
      <c r="AE4" s="27"/>
      <c r="AF4" s="27" t="s">
        <v>425</v>
      </c>
      <c r="AG4" s="27" t="s">
        <v>367</v>
      </c>
      <c r="AH4" s="27" t="s">
        <v>367</v>
      </c>
      <c r="AI4" s="27" t="s">
        <v>363</v>
      </c>
      <c r="AJ4" s="27" t="s">
        <v>368</v>
      </c>
      <c r="AK4" s="27" t="s">
        <v>356</v>
      </c>
      <c r="AL4" s="27"/>
      <c r="AM4" s="28" t="s">
        <v>355</v>
      </c>
      <c r="AN4" s="28" t="s">
        <v>365</v>
      </c>
      <c r="AO4" s="28" t="s">
        <v>366</v>
      </c>
      <c r="AP4" s="28" t="s">
        <v>367</v>
      </c>
      <c r="AQ4" s="28" t="s">
        <v>367</v>
      </c>
      <c r="AR4" s="28" t="s">
        <v>363</v>
      </c>
      <c r="AS4" s="28" t="s">
        <v>368</v>
      </c>
      <c r="AT4" s="28" t="s">
        <v>356</v>
      </c>
      <c r="AU4" s="28"/>
      <c r="AV4" s="29" t="s">
        <v>355</v>
      </c>
      <c r="AW4" s="29"/>
      <c r="AX4" s="29" t="s">
        <v>365</v>
      </c>
      <c r="AY4" s="29" t="s">
        <v>366</v>
      </c>
      <c r="AZ4" s="29" t="s">
        <v>367</v>
      </c>
      <c r="BA4" s="29" t="s">
        <v>367</v>
      </c>
      <c r="BB4" s="29" t="s">
        <v>363</v>
      </c>
      <c r="BC4" s="29" t="s">
        <v>368</v>
      </c>
      <c r="BD4" s="29"/>
      <c r="BE4" s="50" t="s">
        <v>369</v>
      </c>
      <c r="BF4" s="50"/>
      <c r="BG4" s="50" t="s">
        <v>369</v>
      </c>
      <c r="BH4" s="50" t="s">
        <v>356</v>
      </c>
      <c r="BI4" s="344"/>
    </row>
    <row r="5" spans="1:61" ht="104.25" customHeight="1" x14ac:dyDescent="0.25">
      <c r="A5" s="58"/>
      <c r="B5" s="49" t="s">
        <v>370</v>
      </c>
      <c r="C5" s="367" t="s">
        <v>426</v>
      </c>
      <c r="D5" s="368">
        <v>44670</v>
      </c>
      <c r="E5" s="363" t="s">
        <v>427</v>
      </c>
      <c r="F5" s="371" t="s">
        <v>442</v>
      </c>
      <c r="G5" s="369">
        <v>143</v>
      </c>
      <c r="H5" s="372" t="s">
        <v>443</v>
      </c>
      <c r="I5" s="373" t="s">
        <v>444</v>
      </c>
      <c r="J5" s="121" t="s">
        <v>445</v>
      </c>
      <c r="K5" s="106" t="s">
        <v>446</v>
      </c>
      <c r="L5" s="119">
        <v>1</v>
      </c>
      <c r="M5" s="119" t="s">
        <v>378</v>
      </c>
      <c r="N5" s="106" t="s">
        <v>447</v>
      </c>
      <c r="O5" s="106" t="s">
        <v>448</v>
      </c>
      <c r="P5" s="31">
        <v>1</v>
      </c>
      <c r="Q5" s="120"/>
      <c r="R5" s="108">
        <v>44682</v>
      </c>
      <c r="S5" s="141">
        <v>44742</v>
      </c>
      <c r="T5" s="122"/>
      <c r="U5" s="108"/>
      <c r="V5" s="109"/>
      <c r="W5" s="40"/>
      <c r="X5" s="100"/>
      <c r="Y5" s="110"/>
      <c r="Z5" s="40"/>
      <c r="AA5" s="111"/>
      <c r="AB5" s="42"/>
      <c r="AC5" s="112"/>
      <c r="AD5" s="113">
        <v>44742</v>
      </c>
      <c r="AE5" s="114" t="s">
        <v>449</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370</v>
      </c>
      <c r="C6" s="367"/>
      <c r="D6" s="368"/>
      <c r="E6" s="363"/>
      <c r="F6" s="371"/>
      <c r="G6" s="370"/>
      <c r="H6" s="372"/>
      <c r="I6" s="373"/>
      <c r="J6" s="121" t="s">
        <v>450</v>
      </c>
      <c r="K6" s="106" t="s">
        <v>451</v>
      </c>
      <c r="L6" s="119">
        <v>1</v>
      </c>
      <c r="M6" s="106" t="s">
        <v>452</v>
      </c>
      <c r="N6" s="106" t="s">
        <v>447</v>
      </c>
      <c r="O6" s="106" t="s">
        <v>448</v>
      </c>
      <c r="P6" s="31">
        <v>1</v>
      </c>
      <c r="Q6" s="120"/>
      <c r="R6" s="108">
        <v>44682</v>
      </c>
      <c r="S6" s="141">
        <v>44711</v>
      </c>
      <c r="T6" s="122"/>
      <c r="U6" s="41"/>
      <c r="V6" s="116"/>
      <c r="W6" s="37"/>
      <c r="X6" s="100"/>
      <c r="Y6" s="110"/>
      <c r="Z6" s="40"/>
      <c r="AA6" s="102"/>
      <c r="AB6" s="42"/>
      <c r="AC6" s="112"/>
      <c r="AD6" s="113">
        <v>44742</v>
      </c>
      <c r="AE6" s="114" t="s">
        <v>453</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454</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BB6">
    <cfRule type="containsText" dxfId="33" priority="12" stopIfTrue="1" operator="containsText" text="OK">
      <formula>NOT(ISERROR(SEARCH("OK",Z5)))</formula>
    </cfRule>
    <cfRule type="containsText" dxfId="32" priority="9" stopIfTrue="1" operator="containsText" text="EN TERMINO">
      <formula>NOT(ISERROR(SEARCH("EN TERMINO",Z5)))</formula>
    </cfRule>
    <cfRule type="containsText" priority="10" operator="containsText" text="AMARILLO">
      <formula>NOT(ISERROR(SEARCH("AMARILLO",Z5)))</formula>
    </cfRule>
    <cfRule type="containsText" dxfId="31" priority="11" stopIfTrue="1" operator="containsText" text="ALERTA">
      <formula>NOT(ISERROR(SEARCH("ALERTA",Z5)))</formula>
    </cfRule>
  </conditionalFormatting>
  <conditionalFormatting sqref="AC5:AC6">
    <cfRule type="containsText" dxfId="30" priority="60" stopIfTrue="1" operator="containsText" text="INCUMPLIDA">
      <formula>NOT(ISERROR(SEARCH("INCUMPLIDA",AC5)))</formula>
    </cfRule>
    <cfRule type="containsText" dxfId="29" priority="59" stopIfTrue="1" operator="containsText" text="PENDIENTE">
      <formula>NOT(ISERROR(SEARCH("PENDIENTE",AC5)))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fRule type="containsText" dxfId="21" priority="1" operator="containsText" text="ATENCIÓN">
      <formula>NOT(ISERROR(SEARCH("ATENCIÓN",AL5)))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20" operator="containsText" text="cerrado">
      <formula>NOT(ISERROR(SEARCH("cerrado",AV5)))</formula>
    </cfRule>
    <cfRule type="containsText" dxfId="8" priority="19" operator="containsText" text="cerrada">
      <formula>NOT(ISERROR(SEARCH("cerrada",AV5)))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19f538c316d93faf6403e0ffb81b8cdc">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5387faa93db3c1da8741bec9dd60524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15E455-32AF-4710-997A-CE18EBEB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7DE35-8F19-4292-B9E1-A21B35586FD0}">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3.xml><?xml version="1.0" encoding="utf-8"?>
<ds:datastoreItem xmlns:ds="http://schemas.openxmlformats.org/officeDocument/2006/customXml" ds:itemID="{BD065528-F958-4D5E-A740-944F043D2E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2025-08-01T15:33:27Z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