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Z:\ARCHIVOS 2021\Seguimiento Planes de Mejoramiento 2021\PLANES INTERNOS\2. Abiertos\6. Diciembre 2021\"/>
    </mc:Choice>
  </mc:AlternateContent>
  <xr:revisionPtr revIDLastSave="2" documentId="13_ncr:1_{AA1D6E33-44DA-4896-818D-6B618FF1E681}" xr6:coauthVersionLast="47" xr6:coauthVersionMax="47" xr10:uidLastSave="{0CC09697-C449-4C3A-B8E7-FAB1A9F843F8}"/>
  <bookViews>
    <workbookView xWindow="-120" yWindow="-120" windowWidth="24240" windowHeight="13140" tabRatio="437" xr2:uid="{00000000-000D-0000-FFFF-FFFF00000000}"/>
  </bookViews>
  <sheets>
    <sheet name="Otros Entes Ext" sheetId="9"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L25" i="9" l="1"/>
  <c r="BM25" i="9" s="1"/>
  <c r="BL24" i="9"/>
  <c r="BM24" i="9" s="1"/>
  <c r="BL23" i="9"/>
  <c r="BM23" i="9" s="1"/>
  <c r="BN22" i="9"/>
  <c r="BL22" i="9"/>
  <c r="BM22" i="9" s="1"/>
  <c r="BQ22" i="9" s="1"/>
  <c r="BN21" i="9"/>
  <c r="BL21" i="9"/>
  <c r="BM21" i="9" s="1"/>
  <c r="BQ21" i="9" s="1"/>
  <c r="BN20" i="9"/>
  <c r="BL20" i="9"/>
  <c r="BM20" i="9" s="1"/>
  <c r="BQ20" i="9" s="1"/>
  <c r="BN18" i="9"/>
  <c r="BL18" i="9"/>
  <c r="BM18" i="9" s="1"/>
  <c r="BQ18" i="9" s="1"/>
  <c r="BN17" i="9"/>
  <c r="BL17" i="9"/>
  <c r="BM17" i="9" s="1"/>
  <c r="BQ17" i="9" s="1"/>
  <c r="BN16" i="9"/>
  <c r="BL16" i="9"/>
  <c r="BM16" i="9" s="1"/>
  <c r="BQ16" i="9" s="1"/>
  <c r="BN15" i="9"/>
  <c r="BL15" i="9"/>
  <c r="BM15" i="9" s="1"/>
  <c r="BQ15" i="9" s="1"/>
  <c r="BN14" i="9"/>
  <c r="BL14" i="9"/>
  <c r="BM14" i="9" s="1"/>
  <c r="BQ14" i="9" s="1"/>
  <c r="BL13" i="9"/>
  <c r="BM13" i="9" s="1"/>
  <c r="BN12" i="9"/>
  <c r="BL12" i="9"/>
  <c r="BM12" i="9" s="1"/>
  <c r="BQ12" i="9" s="1"/>
  <c r="BN11" i="9"/>
  <c r="BL11" i="9"/>
  <c r="BM11" i="9" s="1"/>
  <c r="BQ11" i="9" s="1"/>
  <c r="BL10" i="9"/>
  <c r="BM10" i="9" s="1"/>
  <c r="BN9" i="9"/>
  <c r="BL9" i="9"/>
  <c r="BM9" i="9" s="1"/>
  <c r="BQ9" i="9" s="1"/>
  <c r="BL8" i="9"/>
  <c r="BM8" i="9" s="1"/>
  <c r="BL7" i="9"/>
  <c r="BM7" i="9" s="1"/>
  <c r="BL6" i="9"/>
  <c r="BM6" i="9" s="1"/>
  <c r="BL5" i="9"/>
  <c r="BM5" i="9" s="1"/>
  <c r="BQ8" i="9" l="1"/>
  <c r="BN8" i="9"/>
  <c r="BQ13" i="9"/>
  <c r="BN13" i="9"/>
  <c r="BQ6" i="9"/>
  <c r="BN6" i="9"/>
  <c r="BQ7" i="9"/>
  <c r="BN7" i="9"/>
  <c r="BQ23" i="9"/>
  <c r="BN23" i="9"/>
  <c r="BQ5" i="9"/>
  <c r="BN5" i="9"/>
  <c r="BQ10" i="9"/>
  <c r="BN10" i="9"/>
  <c r="BQ24" i="9"/>
  <c r="BN24" i="9"/>
  <c r="BQ25" i="9"/>
  <c r="BN25" i="9"/>
  <c r="AT25" i="9" l="1"/>
  <c r="AU25" i="9" s="1"/>
  <c r="AT24" i="9"/>
  <c r="AU24" i="9" s="1"/>
  <c r="AT23" i="9"/>
  <c r="AU23" i="9" s="1"/>
  <c r="AT22" i="9"/>
  <c r="AU22" i="9" s="1"/>
  <c r="AT21" i="9"/>
  <c r="AU21" i="9" s="1"/>
  <c r="AT20" i="9"/>
  <c r="AU20" i="9" s="1"/>
  <c r="AT19" i="9"/>
  <c r="AU19" i="9" s="1"/>
  <c r="AT18" i="9"/>
  <c r="AU18" i="9" s="1"/>
  <c r="AT17" i="9"/>
  <c r="AU17" i="9" s="1"/>
  <c r="AT16" i="9"/>
  <c r="AU16" i="9" s="1"/>
  <c r="AT15" i="9"/>
  <c r="AU15" i="9" s="1"/>
  <c r="AT14" i="9"/>
  <c r="AU14" i="9" s="1"/>
  <c r="AT13" i="9"/>
  <c r="AU13" i="9" s="1"/>
  <c r="AT12" i="9"/>
  <c r="AU12" i="9" s="1"/>
  <c r="AT11" i="9"/>
  <c r="AU11" i="9" s="1"/>
  <c r="AT10" i="9"/>
  <c r="AU10" i="9" s="1"/>
  <c r="AT9" i="9"/>
  <c r="AU9" i="9" s="1"/>
  <c r="AT8" i="9"/>
  <c r="AU8" i="9" s="1"/>
  <c r="AT7" i="9"/>
  <c r="AU7" i="9" s="1"/>
  <c r="AT6" i="9"/>
  <c r="AU6" i="9" s="1"/>
  <c r="AT5" i="9"/>
  <c r="AU5" i="9" s="1"/>
  <c r="AY22" i="9" l="1"/>
  <c r="BS22" i="9" s="1"/>
  <c r="AV22" i="9"/>
  <c r="AY15" i="9"/>
  <c r="BS15" i="9" s="1"/>
  <c r="AV15" i="9"/>
  <c r="AY16" i="9"/>
  <c r="BS16" i="9" s="1"/>
  <c r="AV16" i="9"/>
  <c r="AY24" i="9"/>
  <c r="BS24" i="9" s="1"/>
  <c r="AV24" i="9"/>
  <c r="AY17" i="9"/>
  <c r="BS17" i="9" s="1"/>
  <c r="AV17" i="9"/>
  <c r="AV10" i="9"/>
  <c r="AY10" i="9"/>
  <c r="BS10" i="9" s="1"/>
  <c r="AY18" i="9"/>
  <c r="BS18" i="9" s="1"/>
  <c r="AV18" i="9"/>
  <c r="AY11" i="9"/>
  <c r="BS11" i="9" s="1"/>
  <c r="AV11" i="9"/>
  <c r="AY19" i="9"/>
  <c r="AV19" i="9"/>
  <c r="AY12" i="9"/>
  <c r="BS12" i="9" s="1"/>
  <c r="AV12" i="9"/>
  <c r="AY20" i="9"/>
  <c r="BS20" i="9" s="1"/>
  <c r="AV20" i="9"/>
  <c r="AV14" i="9"/>
  <c r="AY14" i="9"/>
  <c r="BS14" i="9" s="1"/>
  <c r="AY23" i="9"/>
  <c r="BS23" i="9" s="1"/>
  <c r="AV23" i="9"/>
  <c r="AY9" i="9"/>
  <c r="BS9" i="9" s="1"/>
  <c r="AV9" i="9"/>
  <c r="AY25" i="9"/>
  <c r="BS25" i="9" s="1"/>
  <c r="AV25" i="9"/>
  <c r="AY13" i="9"/>
  <c r="BS13" i="9" s="1"/>
  <c r="AV13" i="9"/>
  <c r="AY21" i="9"/>
  <c r="BS21" i="9" s="1"/>
  <c r="AV21" i="9"/>
  <c r="AY6" i="9"/>
  <c r="BS6" i="9" s="1"/>
  <c r="AV6" i="9"/>
  <c r="AY7" i="9"/>
  <c r="BS7" i="9" s="1"/>
  <c r="AV7" i="9"/>
  <c r="AY8" i="9"/>
  <c r="BS8" i="9" s="1"/>
  <c r="AV8" i="9"/>
  <c r="AY5" i="9"/>
  <c r="BS5" i="9" s="1"/>
  <c r="AV5" i="9"/>
  <c r="BC25" i="9" l="1"/>
  <c r="BD25" i="9" s="1"/>
  <c r="BH25" i="9" s="1"/>
  <c r="AK25" i="9"/>
  <c r="AL25" i="9" s="1"/>
  <c r="AP25" i="9" s="1"/>
  <c r="AB25" i="9"/>
  <c r="AC25" i="9" s="1"/>
  <c r="AG25" i="9" s="1"/>
  <c r="O25" i="9"/>
  <c r="BC24" i="9"/>
  <c r="BD24" i="9" s="1"/>
  <c r="BH24" i="9" s="1"/>
  <c r="AK24" i="9"/>
  <c r="AL24" i="9" s="1"/>
  <c r="AB24" i="9"/>
  <c r="AC24" i="9" s="1"/>
  <c r="O24" i="9"/>
  <c r="BC23" i="9"/>
  <c r="BD23" i="9" s="1"/>
  <c r="BH23" i="9" s="1"/>
  <c r="AK23" i="9"/>
  <c r="AL23" i="9" s="1"/>
  <c r="AB23" i="9"/>
  <c r="AC23" i="9" s="1"/>
  <c r="AG23" i="9" s="1"/>
  <c r="O23" i="9"/>
  <c r="BE22" i="9"/>
  <c r="BC22" i="9"/>
  <c r="BD22" i="9" s="1"/>
  <c r="BH22" i="9" s="1"/>
  <c r="AK22" i="9"/>
  <c r="AL22" i="9" s="1"/>
  <c r="AB22" i="9"/>
  <c r="AC22" i="9" s="1"/>
  <c r="AG22" i="9" s="1"/>
  <c r="O22" i="9"/>
  <c r="BE21" i="9"/>
  <c r="BC21" i="9"/>
  <c r="BD21" i="9" s="1"/>
  <c r="BH21" i="9" s="1"/>
  <c r="AK21" i="9"/>
  <c r="AL21" i="9" s="1"/>
  <c r="AP21" i="9" s="1"/>
  <c r="AB21" i="9"/>
  <c r="AC21" i="9" s="1"/>
  <c r="O21" i="9"/>
  <c r="BE20" i="9"/>
  <c r="BC20" i="9"/>
  <c r="BD20" i="9" s="1"/>
  <c r="BH20" i="9" s="1"/>
  <c r="AK20" i="9"/>
  <c r="AL20" i="9" s="1"/>
  <c r="AB20" i="9"/>
  <c r="AC20" i="9" s="1"/>
  <c r="AG20" i="9" s="1"/>
  <c r="O20" i="9"/>
  <c r="BC19" i="9"/>
  <c r="BD19" i="9" s="1"/>
  <c r="BH19" i="9" s="1"/>
  <c r="AK19" i="9"/>
  <c r="AL19" i="9" s="1"/>
  <c r="AB19" i="9"/>
  <c r="AC19" i="9" s="1"/>
  <c r="O19" i="9"/>
  <c r="BE18" i="9"/>
  <c r="BC18" i="9"/>
  <c r="BD18" i="9" s="1"/>
  <c r="BH18" i="9" s="1"/>
  <c r="AK18" i="9"/>
  <c r="AL18" i="9" s="1"/>
  <c r="AP18" i="9" s="1"/>
  <c r="AB18" i="9"/>
  <c r="AC18" i="9" s="1"/>
  <c r="O18" i="9"/>
  <c r="BE17" i="9"/>
  <c r="BC17" i="9"/>
  <c r="BD17" i="9" s="1"/>
  <c r="BH17" i="9" s="1"/>
  <c r="AK17" i="9"/>
  <c r="AL17" i="9" s="1"/>
  <c r="AB17" i="9"/>
  <c r="AC17" i="9" s="1"/>
  <c r="AD17" i="9" s="1"/>
  <c r="O17" i="9"/>
  <c r="BE16" i="9"/>
  <c r="BC16" i="9"/>
  <c r="BD16" i="9" s="1"/>
  <c r="BH16" i="9" s="1"/>
  <c r="AK16" i="9"/>
  <c r="AL16" i="9" s="1"/>
  <c r="AB16" i="9"/>
  <c r="AC16" i="9" s="1"/>
  <c r="O16" i="9"/>
  <c r="BE15" i="9"/>
  <c r="BC15" i="9"/>
  <c r="BD15" i="9" s="1"/>
  <c r="BH15" i="9" s="1"/>
  <c r="AK15" i="9"/>
  <c r="AL15" i="9" s="1"/>
  <c r="AM15" i="9" s="1"/>
  <c r="AB15" i="9"/>
  <c r="AC15" i="9" s="1"/>
  <c r="O15" i="9"/>
  <c r="BE14" i="9"/>
  <c r="BC14" i="9"/>
  <c r="BD14" i="9" s="1"/>
  <c r="BH14" i="9" s="1"/>
  <c r="AK14" i="9"/>
  <c r="AL14" i="9" s="1"/>
  <c r="AP14" i="9" s="1"/>
  <c r="AB14" i="9"/>
  <c r="AC14" i="9" s="1"/>
  <c r="O14" i="9"/>
  <c r="BC13" i="9"/>
  <c r="BD13" i="9" s="1"/>
  <c r="BH13" i="9" s="1"/>
  <c r="AK13" i="9"/>
  <c r="AL13" i="9" s="1"/>
  <c r="AM13" i="9" s="1"/>
  <c r="AB13" i="9"/>
  <c r="AC13" i="9" s="1"/>
  <c r="O13" i="9"/>
  <c r="BE12" i="9"/>
  <c r="BC12" i="9"/>
  <c r="BD12" i="9" s="1"/>
  <c r="BH12" i="9" s="1"/>
  <c r="AK12" i="9"/>
  <c r="AL12" i="9" s="1"/>
  <c r="AB12" i="9"/>
  <c r="AC12" i="9" s="1"/>
  <c r="O12" i="9"/>
  <c r="BE11" i="9"/>
  <c r="BC11" i="9"/>
  <c r="BD11" i="9" s="1"/>
  <c r="BH11" i="9" s="1"/>
  <c r="AK11" i="9"/>
  <c r="AL11" i="9" s="1"/>
  <c r="AP11" i="9" s="1"/>
  <c r="AB11" i="9"/>
  <c r="AC11" i="9" s="1"/>
  <c r="O11" i="9"/>
  <c r="BC10" i="9"/>
  <c r="BD10" i="9" s="1"/>
  <c r="BH10" i="9" s="1"/>
  <c r="AK10" i="9"/>
  <c r="AL10" i="9" s="1"/>
  <c r="AM10" i="9" s="1"/>
  <c r="AB10" i="9"/>
  <c r="AC10" i="9" s="1"/>
  <c r="O10" i="9"/>
  <c r="BE9" i="9"/>
  <c r="BC9" i="9"/>
  <c r="BD9" i="9" s="1"/>
  <c r="BH9" i="9" s="1"/>
  <c r="AK9" i="9"/>
  <c r="AL9" i="9" s="1"/>
  <c r="AP9" i="9" s="1"/>
  <c r="AB9" i="9"/>
  <c r="AC9" i="9" s="1"/>
  <c r="O9" i="9"/>
  <c r="BC8" i="9"/>
  <c r="BD8" i="9" s="1"/>
  <c r="BH8" i="9" s="1"/>
  <c r="AK8" i="9"/>
  <c r="AL8" i="9" s="1"/>
  <c r="AP8" i="9" s="1"/>
  <c r="AB8" i="9"/>
  <c r="AC8" i="9" s="1"/>
  <c r="O8" i="9"/>
  <c r="BC7" i="9"/>
  <c r="BD7" i="9" s="1"/>
  <c r="BH7" i="9" s="1"/>
  <c r="AK7" i="9"/>
  <c r="AL7" i="9" s="1"/>
  <c r="AM7" i="9" s="1"/>
  <c r="AB7" i="9"/>
  <c r="AC7" i="9" s="1"/>
  <c r="O7" i="9"/>
  <c r="BC6" i="9"/>
  <c r="BD6" i="9" s="1"/>
  <c r="BH6" i="9" s="1"/>
  <c r="AK6" i="9"/>
  <c r="AL6" i="9" s="1"/>
  <c r="AP6" i="9" s="1"/>
  <c r="AB6" i="9"/>
  <c r="AC6" i="9" s="1"/>
  <c r="O6" i="9"/>
  <c r="BC5" i="9"/>
  <c r="BD5" i="9" s="1"/>
  <c r="BH5" i="9" s="1"/>
  <c r="AK5" i="9"/>
  <c r="AL5" i="9" s="1"/>
  <c r="AB5" i="9"/>
  <c r="AC5" i="9" s="1"/>
  <c r="O5" i="9"/>
  <c r="BE24" i="9" l="1"/>
  <c r="BE23" i="9"/>
  <c r="BE25" i="9"/>
  <c r="BE19" i="9"/>
  <c r="BE13" i="9"/>
  <c r="BE10" i="9"/>
  <c r="BE6" i="9"/>
  <c r="BE7" i="9"/>
  <c r="BE8" i="9"/>
  <c r="BE5" i="9"/>
  <c r="AG19" i="9"/>
  <c r="AD19" i="9"/>
  <c r="AP15" i="9"/>
  <c r="AD22" i="9"/>
  <c r="AD5" i="9"/>
  <c r="AG5" i="9"/>
  <c r="AM5" i="9"/>
  <c r="AP5" i="9"/>
  <c r="AG6" i="9"/>
  <c r="AD6" i="9"/>
  <c r="AP16" i="9"/>
  <c r="AM16" i="9"/>
  <c r="AG10" i="9"/>
  <c r="AD10" i="9"/>
  <c r="AD11" i="9"/>
  <c r="AG11" i="9"/>
  <c r="AD12" i="9"/>
  <c r="AG12" i="9"/>
  <c r="AG14" i="9"/>
  <c r="AD14" i="9"/>
  <c r="AG18" i="9"/>
  <c r="AD18" i="9"/>
  <c r="AP24" i="9"/>
  <c r="AM24" i="9"/>
  <c r="AG16" i="9"/>
  <c r="AD16" i="9"/>
  <c r="AG7" i="9"/>
  <c r="AD7" i="9"/>
  <c r="AP17" i="9"/>
  <c r="AM17" i="9"/>
  <c r="AM12" i="9"/>
  <c r="AP12" i="9"/>
  <c r="AG15" i="9"/>
  <c r="AD15" i="9"/>
  <c r="AP22" i="9"/>
  <c r="AM22" i="9"/>
  <c r="AM23" i="9"/>
  <c r="AP23" i="9"/>
  <c r="AP19" i="9"/>
  <c r="AM19" i="9"/>
  <c r="AG21" i="9"/>
  <c r="AD21" i="9"/>
  <c r="AG9" i="9"/>
  <c r="AD9" i="9"/>
  <c r="AM20" i="9"/>
  <c r="AP20" i="9"/>
  <c r="AG8" i="9"/>
  <c r="AD8" i="9"/>
  <c r="AG13" i="9"/>
  <c r="AD13" i="9"/>
  <c r="AG24" i="9"/>
  <c r="AD24" i="9"/>
  <c r="AP7" i="9"/>
  <c r="AP10" i="9"/>
  <c r="AP13" i="9"/>
  <c r="AG17" i="9"/>
  <c r="AM18" i="9"/>
  <c r="AM21" i="9"/>
  <c r="AM25" i="9"/>
  <c r="AM8" i="9"/>
  <c r="AM11" i="9"/>
  <c r="AM14" i="9"/>
  <c r="AD20" i="9"/>
  <c r="AD23" i="9"/>
  <c r="AD25" i="9"/>
  <c r="AM6" i="9"/>
  <c r="AM9" i="9"/>
</calcChain>
</file>

<file path=xl/sharedStrings.xml><?xml version="1.0" encoding="utf-8"?>
<sst xmlns="http://schemas.openxmlformats.org/spreadsheetml/2006/main" count="554" uniqueCount="267">
  <si>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</si>
  <si>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</si>
  <si>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</si>
  <si>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</si>
  <si>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</si>
  <si>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</si>
  <si>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QUINTO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</si>
  <si>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</si>
  <si>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</si>
  <si>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</si>
  <si>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</si>
  <si>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</si>
  <si>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</si>
  <si>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</si>
  <si>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</si>
  <si>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</si>
  <si>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</si>
  <si>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</si>
  <si>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</si>
  <si>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</si>
  <si>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</si>
  <si>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</si>
  <si>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</si>
  <si>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</si>
  <si>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</si>
  <si>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</si>
  <si>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</si>
  <si>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</si>
  <si>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</si>
  <si>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</si>
  <si>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</si>
  <si>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</si>
  <si>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</si>
  <si>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</si>
  <si>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</si>
  <si>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</si>
  <si>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</si>
  <si>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</si>
  <si>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</si>
  <si>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</si>
  <si>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</si>
  <si>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</si>
  <si>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</si>
  <si>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</si>
  <si>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</si>
  <si>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</si>
  <si>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</si>
  <si>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</si>
  <si>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</si>
  <si>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</si>
  <si>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</si>
  <si>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</si>
  <si>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</si>
  <si>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</si>
  <si>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</si>
  <si>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</si>
  <si>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</si>
  <si>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</si>
  <si>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</si>
  <si>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</si>
  <si>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</si>
  <si>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</si>
  <si>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</si>
  <si>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</si>
  <si>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</si>
  <si>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</si>
  <si>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</si>
  <si>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</si>
  <si>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</si>
  <si>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</si>
  <si>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</si>
  <si>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</si>
  <si>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</si>
  <si>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</si>
  <si>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</si>
  <si>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</si>
  <si>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</si>
  <si>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</si>
  <si>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</si>
  <si>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</si>
  <si>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</si>
  <si>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</si>
  <si>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</si>
  <si>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 2019</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</si>
  <si>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</si>
  <si>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</si>
  <si>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</si>
  <si>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</si>
  <si>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</si>
  <si>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Correctiva</t>
  </si>
  <si>
    <t>Unidad de Bienes y Servicios</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</si>
  <si>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</si>
  <si>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</si>
  <si>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31/06/2021</t>
  </si>
  <si>
    <t>Se observa que en fecha 31 de marzo de 2020 se amplió la fecha para la terminación del plan de mejoramiento, la cual se amplió al 22 de febrero del año 2022. Así mismo, el líder del proceeso envió soportes donde se verifican las actividades que se han adelantado, tendientes a subsanar el hallazgo como son: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</si>
  <si>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Islena Pineda</t>
  </si>
  <si>
    <t xml:space="preserve">Para que la Contratista Historiadora realice los ajustes solicitados por el Archivo de Bogotá, se le debe entragar el insumo, por lo tanto la Técnóloga contratada se encuentra en el elaboración del  Inventario Documental del FDA, de acuerdo con el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t>
  </si>
  <si>
    <t xml:space="preserve">Sigue abierto este hallazgo, por que como bien lo explica la Unidad de Recursos Físicos la Técnóloga contratada se encuentra a  la fecha en la elaboración del  Inventario Documental del FDA, de acuerdo con el  Plan de Trabajo para la elaboración de Tablas de Valoración Documental  para la vigencia 2021, siendo este el insumo principal para dar continuidad a la elaboración de TVD como para los anexos que se requieren en cumplimiento del Acuerdo AGN 004 de 2019.  
</t>
  </si>
  <si>
    <t>ISLENA PINEDA RODRIGUEZ</t>
  </si>
  <si>
    <t>Inventario Único Documental conformado por los 7 periodos históricos de acuerdo con las reestructuraciones con un aprox de 1662 cajas, se ha adelantado hasta el 15 de noviembre 484 cajas, lo que equivale a un procentaje de avance del 29%.</t>
  </si>
  <si>
    <t xml:space="preserve">Se valida el grado de avance ya que la elaboración del inventario documental es uno de los insumos para lograr la convalidación de las tablas de valoración documental  por parte del archivo de Bogotá </t>
  </si>
  <si>
    <t xml:space="preserve">Recomendación: Teniendo en cuenta las responsabilidades de líneas de defensa, como responsabilidad de la segunda línea, el seguimiento de los respectivos planes de mejora de entes externos, recae sobre la unidad de Recursos Físicos, no obstante, la OCI realizará informe de seguimiento del mismo, según corresponda.
Análisis del volúmen de operación de las actividades a realizar para el cumplimiento de las mismas, en función de definir fecha de terminanción efctiva. </t>
  </si>
  <si>
    <t>Manuela Hernández J/ Jefe OCI</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</si>
  <si>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</si>
  <si>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</si>
  <si>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</si>
  <si>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</si>
  <si>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</si>
  <si>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</si>
  <si>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t>Se observa que en el seguimiento con corte a 30 demarzo se amplió la fecha para  subsanar el hallazgo en cumplimiento  del plan de mejoramiento, la cual se amplió al 31 de diciembre del año 2024. Así mismo, el líder del proceeso envió soportes donde se verifican las actividades que se han adelantado, como son:Seguimiento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</si>
  <si>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Como se ha informado para el cumplimiento de esta acción se requiere la finalización de la acción señalada en el hallazgo No 6 la cual  tiene fecha de finalización el 28 de febrero de 2022, pero hay que tener en cuenta que de acuerdo al directrices y lineamientos para hacer intervención del Fondo Documental Acumulado- FDA se debe contar con la convalidación de Tablas de Valoración Documental por el Consejo Distrital de Archivos. Como avance se reporta que se contrató a la Técnóloga quien se encuentra en el elaboración del  Inventario Documental del FDA.</t>
  </si>
  <si>
    <t>Sigue abierto este hallazgo dado que de acuerdo a lo expuesto en el item anterior no se ha obtenido la convalidacion de las tablas</t>
  </si>
  <si>
    <t>Teniendo en cuenta que esta actividad esta directamente ralcionada con la anterio, como evidencia se aporta el Inventario Único Documental conformado por los 7 periodos históricos de acuerdo con las reesturaciones con un aprox de 1662 cajas, se ha adelantad hasta el 15 de noviembre 484 cajas, lo que equivale a un procentaje de avance del 29%.</t>
  </si>
  <si>
    <t xml:space="preserve">No se han presentado avances ya que la elaboración del inventario documental es uno de los insumos para lograr la convalidación de las tablas de valoración documental  por parte del archivo de Bogotá </t>
  </si>
  <si>
    <t>Recomendación: Análisis del volúmen de operación de las actividades a realizar para el cumplimiento de las mismas, en función de definir fecha de terminanción efctiva. (Planteamiento de escenarios, actividades efectivas)</t>
  </si>
  <si>
    <t xml:space="preserve">La entidad no ha realizado transferencias secundarias  a la direccion Distrital de Archivos  de Bogota. </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</si>
  <si>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</si>
  <si>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</si>
  <si>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 xml:space="preserve">Se observa que a 31 de marzo fue ampliado el plazo para el cumplimiento de esta mejora y por ende no se reportan evidencias frente a esta actividad, teniendo en cuenta que,esta depende de contar con las Tablas de valoración convalidadas y la actualización del Fondo Total Acumulado.  Se solicita ampliar plazo para julio del 2025, teniendo en cuenta todos los procesos que se deben realizar para contar con el cumplimiento de las actividades anteriores. </t>
  </si>
  <si>
    <t>Sigue abierto este hallazgo, por que para realizar las trasnferencias secundarias, se deben tener  las TVD validadas, y esta actividad se encuentra en proceso.</t>
  </si>
  <si>
    <t>No se aportan evidencias teniendo en cuenta, que esta actividad, solo se le puede dar cumplimiento, una vez, se elaboren e implemente las Tablas de Valoración Documental convalidadas por el Consejo Distrital de Archivos.</t>
  </si>
  <si>
    <t xml:space="preserve">No se han presentado avances ya que para realizar las transferencias secundarias se requiere de las tablas de valoración documental y como se explicó en los dos items anteriores  para la validación de estas por parte del archivo Distrital de requiere del inventario unico documental acumulado FDA, el que se encuentra en proceso.  </t>
  </si>
  <si>
    <t>La entidad no ha publicado en la pagina web la informacion de las transferencias secundarias realizadas a la direccion distrital de archivo de bogota, en cumplimiento con el decreto 1515  Articulo 16, compilado en el decreto 1080 de 2015 Articulos 2.8.10.14</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</si>
  <si>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</si>
  <si>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</si>
  <si>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 Así mismo, el líder del proceso envió soportes donde se verifican algunas actividades que se han adelantado, como son: Seguimiento Plan de Mejoramiento VIsita 2020 AB 30 JUNIO 2021\HALLAZGO 11 y 12\2 Sesión PIC - Gestión Documental 29 de junio de 2021.</t>
  </si>
  <si>
    <t xml:space="preserve">Se observa que a 31 de marzo fue ampliado el plazo para el cumplimiento de esta mejora y por ende no se reportan evidencias frente a esta actividad, teniendo en cuenta que esta depende de contar con la actualización de las TVD, Tablas de valoración convalidadas y la actualización del Fondo Total Acumulado.  Se solicita ampliar plazo para el mes de agosto de 2025, teniendo en cuenta todos los procesos que se deben realizar para contar con el cumplimiento de las actividades anteriores. </t>
  </si>
  <si>
    <t>Sigue abierto este hallazgo, por que para realizar la publicación en la pagina web la informacion de las transferencias secundarias realizadas a la direccion distrital de archivo de bogota,  se deben tener  las TVD validadas, y esta actividad se encuentra en proceso.</t>
  </si>
  <si>
    <t xml:space="preserve">No se han presentado avances en cuanto a la publicación en la pagina web de la informacion de las transferencias secundarias realizadas a la direccion distrital de archivo de bogota, ya que para realizar las transferencias secundarias se requiere de las tablas de valoración documental y como se explicó en los dos items anteriores  para la validación de estas por parte del archivo Distrital se requiere del inventario unico documental acumulado FDA, el que se encuentra en proceso.  </t>
  </si>
  <si>
    <t>INFORME VISITA DIRECCIÓN DISTRITAL DE ARCHIVO 2020</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</si>
  <si>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</si>
  <si>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No contar con el personal que cumpla el perfil de acuerdo a la  normatividad exigida</t>
  </si>
  <si>
    <t xml:space="preserve">Continuidad con las gestiones que se requieran  para el cambio del manual de funciones </t>
  </si>
  <si>
    <t>Manual de funciones</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</si>
  <si>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</si>
  <si>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</si>
  <si>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 El líder del proceso envió soporte donde se verifica  la existncia del oficio atras referido: Seguimiento Plan de Mejoramiento VIsita 2020 AB 30 JUNIO 2021\HALLAZGO 1\3-2021-384_1.pdf.</t>
  </si>
  <si>
    <t>se espera respuesta de la comunicacion oficial interna enviada y radicado 3-221-384 de fecha 7 de abril de 2021, donde se solicita a la Unidad de Talento Humano la inclusión del profesional Archivista  en el Manual de Funciones de acuerdo con los artículos 4, 5 y 6 de la Ley 1409 de 2010 y Resolución número 629 del 2018.</t>
  </si>
  <si>
    <t>Resolución Interna de Gerencia General mediante  085 de 2021; La Loteria de Bogotá realiza modificación del manual de funciones teniendo en cuenta los establecido en los artículos 4, 5 y 6 de la Ley 1409 de 2010 y Resolución número 629 del 2018, mediante la Resolución Interna de Gerencia General mediante  085 de 2021</t>
  </si>
  <si>
    <t>Se considera que con la inclusión del perfil del profesional de archivistica en el manual de funciones mediante modificación que se hizo al mismo mediante resolución No. 85 de 2021, se dio cumplimiento a lo establecido  en los artículos 4, 5 y 6 de la Ley 1409 de 2010 y Resolución número 629 del 2018</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</si>
  <si>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</si>
  <si>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</si>
  <si>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Realizar incorporación de personal, garantizando que cumplen con el perfil para el manejo de los proceso y la gestión documental</t>
  </si>
  <si>
    <t>Esta acción depende del cumplimiento del Hallazgo No 1 que se encuentra en proceso.</t>
  </si>
  <si>
    <t>Esta acción depende del cumplimiento del Hallazgo No 1 que se encuentra en proceso, el cual inicia con radicado de oficio No. 3-221-384 de fecha 7 de abril de 2021. El líder del proceso envió soporte donde se verifica  la exisetncia del oficio atras referido: Seguimiento Plan de Mejoramiento VIsita 2020 AB 30 JUNIO 2021\HALLAZGO 1\3-2021-384_1.pdf.</t>
  </si>
  <si>
    <t>En el periodo de marzo a junio de 2021, se envió oficio radicado 3-221-384 de fecha 7 de abril de 2021, donde se solicita a la Unidad de Talento Humano la inclusión del profesional Archivista  en el Manual de Funciones de acuerdo con los artículos 4, 5 y 6 de la Ley 1409 de 2010 y Resolución número 629 del 2018.</t>
  </si>
  <si>
    <t>Comunicación con No de radicado  3-2021-839 del 20 de Julio de 2021.
La Unidad de Recursos Fisicos se encuentra en espera respuesta por parte de la Gerencia General de la comunicación con No de radicado  3-2021-839 del 20 de Julio de 2021, en el cual se solicita conocer el estado de la incorporación del perfil requerido y establecido en el Manual de Funciones.</t>
  </si>
  <si>
    <t xml:space="preserve">Efectuado el seguimiento, aún se sigue a la espera de respuesta, ya que la decisió n para subsanar este hallazgo es de carácter gerencial </t>
  </si>
  <si>
    <t>Se aporta como evidencia la Reolución No. 85 de 2021 "Po la cual se modifica el manual de funciones para los trabajadores oficiales de la planta global del personal de la Lotería de Bogotá</t>
  </si>
  <si>
    <t>Se valida el grado de avance teniendo en cuenta que existe Resolución No. 85 de 2021, donde se incorpora en el Manual de Funciones el perfil requerido para el manejo de los proceso y la gestión documental, no obstante, no se ha realizado la incorporación del personal requerido</t>
  </si>
  <si>
    <t>Remisión de evidencia de resolución/acto; provisión después de que acabe la Ley de Garantías. 
Solicitar resolución a talento Humano</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</si>
  <si>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</si>
  <si>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Debilidades en la ejecución de procesos de la gestín  documental  </t>
  </si>
  <si>
    <t>Realizar ajustes del Programa de Gestión Documental, para que sea  avalado por el Archivo de Bogotá para públicación</t>
  </si>
  <si>
    <t>Programa de gestión documental - PGD</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</si>
  <si>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</si>
  <si>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 xml:space="preserve">Se encuentra en proceso de Actualización por parte del proceso de Gestión Documental de la Unidad de Recursos Fisicios. Se adjunta evidencia Seguimiento Plan de Mejoramiento VIsita 2020 AB 30 JUNIO 2021\HALLAZGO 3\PGD RECUPERADO.docx </t>
  </si>
  <si>
    <t>Se verificó que se encuentra en proceso y para validar su actualización se requiere del documento donde se avale por el archivo de Bogotá, para proceder a su publicación</t>
  </si>
  <si>
    <t>PGD
Comunicación enviío AB.
Se realiza terminación de Actualización del Programa de Gestión Documental y se realiza el envío al Archivo de Bogotá para recomendaciones y/o observaciones con No de Radicado 2-2021-1121 del 23 de agosto de 2021</t>
  </si>
  <si>
    <t xml:space="preserve">Se da por cerrada ya que la tareas o actividad para subsanar el hallazgo consistía en realizar ajustes del Programa de Gestión Documental, para que sea  avalado por el Archivo de Bogotá para públicación. Los ajustes fueron realizados, estan pendiente el dictamen del Archivo Distrital. </t>
  </si>
  <si>
    <t xml:space="preserve">2.1.6 ¿En el plan de auditorías interno del
año 2019, 
se contemplaron las operaciones de la gestión documental?
La entidad no tuvo en cuenta las operaciones de la gestión documental dentro del programa.
</t>
  </si>
  <si>
    <t xml:space="preserve">el no control y seguimiento a las opeciónes de gestión documental en la entidad </t>
  </si>
  <si>
    <t xml:space="preserve">Mesa de Trabajo con la Oficina de Control Interno y realizar planeación frente a las auditorias a realizar en el proceso de gestión documental </t>
  </si>
  <si>
    <t>Actas de Reunion 
Informe auditoria Interna</t>
  </si>
  <si>
    <t>No presenta avance para el presente seguimiento.</t>
  </si>
  <si>
    <t xml:space="preserve">El erea reporta que no hubo avance en materia de esta acción. </t>
  </si>
  <si>
    <t>Se verificó como evidencia oficio con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Seguimiento Plan de Mejoramiento VIsita 2020 AB 30 JUNIO 2021\HALLAZGO 4\3-2021-731_1.pdf</t>
  </si>
  <si>
    <t xml:space="preserve">De conformidad con el oficio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Aunque la solicitud es extemporanea a la fecha de corte del seguimiento 30 de junio de 2021, no obstante en el PAA, para la vigenia de 2021, está programado este seguimiento. </t>
  </si>
  <si>
    <t>Acta de Reunion
Se realizó mesa de trabajo programada y se detallan actividades de articulación del Plan Anual de Auditorias y el proceso de Gestión Documental reflejada mediante acta de reunion</t>
  </si>
  <si>
    <t xml:space="preserve">Se da por cerrada ya que la Mesa de Trabajo con la Oficina de Control Interno para subsanar el hallazgo se realizó donde se articularon actividades del Plan Anual de Auditorías con el proceso de Gestión documental  </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</si>
  <si>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</si>
  <si>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Las Tablas de retención no cuenta con actualización de acuerdo a cambios organico- funcionales  </t>
  </si>
  <si>
    <t xml:space="preserve">Se actualzara las Tabla de Retención Documental y se presentara al Consejo Distriltal de Archivos para concepto y convalidación y de esta fomar   realizar adopción por la entidad. </t>
  </si>
  <si>
    <t>Tablas de Retemción Documental - TRD</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</si>
  <si>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</si>
  <si>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Se informa por la Unidad de Recursos Físicos que se inicia el proceso de Actualización de TRD, realizando las actividades que se mencionan a continuación:
1. Entrevistas Áreas Productoras de Información, evidencia Actas de reunion
2. Diligenciamiento de Control de Cambios de Series y Subseries documentales  evidencia (Matriz control de Cambios)
3. Diligenciamiento de Cuadro de Caracterización Documental, evidencia (Cuadros).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</si>
  <si>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 xml:space="preserve"> Si bien se observa que hay actividades encaminadas  subsanar el hallazgo, estas no constituyen el saneamiento de la misma por ausencia de documento que acredite la solicitud al Consejo Distriltal de Archivos para concepto y convalidación y de esta foma   realizar adopción por la entidad. </t>
  </si>
  <si>
    <t>Las acciones adelantas para la Actualización de Tablas de Retención Documental se mencioó a continuación:
1. Cuadro de Caracterización Áreas Productoras
2. Organigrama analizado de acuerdo a los actos administrativos y  Áreas Productoras
3. Cuadro de Clasificación Documental</t>
  </si>
  <si>
    <t>Sigue abierto este hallazgo por cuanto si bien se hcieron los ajustes a las Tabla de Retención Documental y se presentaron al Consejo Distriltal de Archivos para concepto y convalidación, este objetivo no se ha alcanzado.</t>
  </si>
  <si>
    <t xml:space="preserve">1. Se aportan como evidencias los cuadros de Caracterización Documental y Cuadro de Clasificación Documental </t>
  </si>
  <si>
    <t xml:space="preserve">Se valida el grado de avance, dado que las TRD de la entidad, se encuentran en proceso de actualización, para el posterior sometimiento de su validación ante el archivo distrital. </t>
  </si>
  <si>
    <t xml:space="preserve">Se elaboró borrador de acto para adopción e implementación las TRD convalidadas en el 2014.  
</t>
  </si>
  <si>
    <t xml:space="preserve">Recomendación: reformulación de la acción de mejora. </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</si>
  <si>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</si>
  <si>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Debilidades en la organización de los archivos de gestión</t>
  </si>
  <si>
    <t xml:space="preserve">Cronograma de revisión y capacitación a los  archivos de Gestión
y seguimiento al dilligenciamiento  de FUID </t>
  </si>
  <si>
    <t>Croongrama 
FUID</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</si>
  <si>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</si>
  <si>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Se lleva a cabo las visitas programadas en los cronogramas reportados en el mes de marzo, consolidando actas de reunion, asi mismo se realiza informe del estado de los archivos de Gestión socializado ante el Comité Institucional de Gestión y Desempeño de sesion del 28 de junio de 2021.
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</si>
  <si>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De acuerdo al Informe "Estado Archivos de Gestión Lotería de Bogotá", se observa que se realizaron vistias de revisión de donde se refleja el numero de metros lineales de la documentación en los Archivos de Gestión de la entidad, indicando que no fue posible identificar los metros lineales existentes en la Unidad de Talento Humano, por lo cual no presenta un resultado integral que conlleve a susbsanar en su integridad el hallazgo.
Se presentan pruebas de capacitación sobre procesos de gestión documental, pero no se muetra seguimiento al dilligenciamiento  de FUID.</t>
  </si>
  <si>
    <t>FUID AG 
Teniendo en cuenta el seguimiento de los Archivo de Gestión de la Loteria de Bogota se registran 3 Áreas con cumplimiento de entrega de Formato Único de Inventario Documental de las cuales presentean el estado que se mencionan a continuación
Gerencia General OK
Atención Al Cliente en Ajustes
Oficina de Control Interno  en Ajustes</t>
  </si>
  <si>
    <t>Se cierra este hallago por cuanto se hizo seguimiento a los archivos de gestión de la entidad con lo cual se cumple el cronograma de revisión y seguimiento al dilligenciamiento  de FUID y también se efectuó capacitación sobre  los  archivos de Gestión</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</si>
  <si>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</si>
  <si>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t>Carencia de aplicación de tiempos de  retención y disposición en la segunda fase del ciclo vital del documental (Archivo Central)</t>
  </si>
  <si>
    <t>Plan de trabajo y ajuste  FUID</t>
  </si>
  <si>
    <t>Plan de Trabajo
FUID</t>
  </si>
  <si>
    <t xml:space="preserve">No se presentan evidencias o soporte para la ejecución de essta acción de mejora </t>
  </si>
  <si>
    <t xml:space="preserve">No se presentan información que permita identificar avances para la ejecución de esta acción de mejora </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</si>
  <si>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</si>
  <si>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 xml:space="preserve">Se cierra por que si bien  una de las  actividades para subsanar el hallazgo consistía en el ajuste del FUID este se hizo y los seguimientos al diligenciamuiento del FUID, las mediciones y los seguimientos a los archivos de gestión y cewntral  permiten verificar el plan de trabajo </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</si>
  <si>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</si>
  <si>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No aplicación de lineamiento de organiación  en el archivo de gestión</t>
  </si>
  <si>
    <t>De acuerdo al Informe "Estado Archivos de Gestión Lotería de Bogotá", se observa que se realizaron vistias de revisión de donde se refleja el numero de metros lineales de la documentación en los Archivos de Gestión de la entidad, dindicando que no fue posible identificar los metros lineales existentes en la Unidad de Talento Humano, por lo cual no presenta un resultado integral que conlleve a susbsanr en su integridad el hallazgo.
Se presentan pruebas de capacitación sobre procesos de gestión documental, pero no se muetra seguimiento al dilligenciamiento  de FUID.</t>
  </si>
  <si>
    <t>2.4.5¿Cuál fue el total de inventario
documental a 31 de diciembre de 2019 en el archivo central?
- Medio físico. ¿Cantidad de metros
lineales?
- Medio electrónico. ¿Cantidad de
kilobytes?</t>
  </si>
  <si>
    <t>Revisión y consolidación   FUID Archivo Central</t>
  </si>
  <si>
    <t xml:space="preserve">
FUID Archivo Central</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</si>
  <si>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</si>
  <si>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Se cierra por cuanto la actividad para subsanar el hallazgo fue realizada apunta a la revisión  y consolidación   FUID del Archivo Central</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</si>
  <si>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</si>
  <si>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Debilidades en la planeación estratgica en temas de gestión documental </t>
  </si>
  <si>
    <t xml:space="preserve">Realizar Ajuste Plan Institucional de Archivos - PINAR, con aval del Archivo de Bogotá
</t>
  </si>
  <si>
    <t>Plan Institucional de Archivos - PINAR</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</si>
  <si>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</si>
  <si>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Seguimiento Plan de Mejoramiento VIsita 2020 AB 30 JUNIO 2021\HALLAZGO 13\PINAR JUNIO AJUSTADO\Comité 28 de junio 2021
Seguimiento Plan de Mejoramiento VIsita 2020 AB 30 JUNIO 2021\HALLAZGO 13\PINAR JUNIO AJUSTADO\1-2021-1067_1 Observaciones Archivo Distrital sobre el PINAR.pdf
Seguimiento Plan de Mejoramiento VIsita 2020 AB 30 JUNIO 2021\HALLAZGO 13\PINAR JUNIO AJUSTADO\2-2021-807_1 envio PINAR final AB.pdf
Seguimiento Plan de Mejoramiento VIsita 2020 AB 30 JUNIO 2021\HALLAZGO 13\PINAR JUNIO AJUSTADO\Comunicínación envío Archivo de Bogotá.docx
Seguimiento Plan de Mejoramiento VIsita 2020 AB 30 JUNIO 2021\HALLAZGO 13\PINAR JUNIO AJUSTADO\Diagnostico_integral.pdf
Seguimiento Plan de Mejoramiento VIsita 2020 AB 30 JUNIO 2021\HALLAZGO 13\PINAR JUNIO AJUSTADO\FORMULARIO ESTADO DE LA ADMINISTRACION DOCUMENTAL_2020.xlsb
Seguimiento Plan de Mejoramiento VIsita 2020 AB 30 JUNIO 2021\HALLAZGO 13\PINAR JUNIO AJUSTADO\Herramienta de Seguimiento.xlsx
Seguimiento Plan de Mejoramiento VIsita 2020 AB 30 JUNIO 2021\HALLAZGO 13\PINAR JUNIO AJUSTADO\LOTERIAInformeVisita.pdf
Seguimiento Plan de Mejoramiento VIsita 2020 AB 30 JUNIO 2021\HALLAZGO 13\PINAR JUNIO AJUSTADO\PINAR APROBADO POR COMITÉ.docx
Seguimiento Plan de Mejoramiento VIsita 2020 AB 30 JUNIO 2021\HALLAZGO 13\PINAR JUNIO AJUSTADO\PlantillaOficio_9-2021-780.docx</t>
  </si>
  <si>
    <t xml:space="preserve">Informó Recursos Físicos el envío del PINAR al Archivo de Bogotá mediante Comunicado   2-2021-468 de fecha 3 de mayo de 2021.
Respuesta concepto comunicaciones de 2-2021-17581 de fecha 26 de mayo 2021
Ajuste PINAR de acuerdo a recomendaciones - Envía Planeación 21 de junio de 2021 (Aprobación Comité Institucional de Gestión y Desempeño)
Aprobación Pinar mediante Comité Institucional de Gestión y Desempeñe de fecha 28 de junio de 2021. De acuerdo a lo anterior se validan los esfuerzos y las gestioness adelantadas por la Unidad de Recursos Físicos tendientes a susbsanar el hallazgo pero aún no se ha obtenido el aval del Archivo de Bogotá, para su adopción en la Lotería de Bogotá.
</t>
  </si>
  <si>
    <t>https://www.loteriadebogota.com/plan-institucional-de-archivos/
El Plan Institucional de Archivos se encuentra actualizado y Públicado en el link disponible en: https://www.loteriadebogota.com/plan-institucional-de-archivos/</t>
  </si>
  <si>
    <t xml:space="preserve">Se cierra por cuanto se realizó el ajuste y se actualizó el documento PINAR el cual además se encuentra publicado en la web de la entidad.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</si>
  <si>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</si>
  <si>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 xml:space="preserve">No se  cuenta con  un inventario documental consolidado que cumpla con los lineamientos del marco normativo </t>
  </si>
  <si>
    <t xml:space="preserve">Ajuste del inventario documental los periodos identificados del FDA.
* Ajuste Anexos de TVD 
* Elaboración Tablas de Valoración Documental </t>
  </si>
  <si>
    <t>FUID
Anexos TVD
Tablas deValoración Documental 
TVD</t>
  </si>
  <si>
    <t xml:space="preserve">No se presentan evidencias o soporte para la ejecución de esta acción de mejora </t>
  </si>
  <si>
    <t xml:space="preserve"> Las acciones adelantadas en el siguiente seguimiento las cuales se deben validar:
1. Historia Institucional
2. Consolidación Normativa
3. Linea de tiempo
4 cuadro de Evolución Organica
5 Inventario Documentales FDA </t>
  </si>
  <si>
    <t xml:space="preserve">Sigue abierto por que si bien se realizaron algunas actividades estas no han sido validaddas por la autoridad administrativa correspondiente. </t>
  </si>
  <si>
    <t>Se aporta como evidencias:
1. Historia Institucional
2. línea de tiempo
3. Cuadro de evolución orgánica
4. Inventarios documentales FDA (7 periodos)</t>
  </si>
  <si>
    <t>Se valida el grado avance, teniendo en cuenta que la validación de las TVD, se encuentra sujeta a una serie de actividades que aún están en trámite como son la consolidación del FDA</t>
  </si>
  <si>
    <t xml:space="preserve">Recomendación: Unificación con la observación N°1-5 del periodo anterior. </t>
  </si>
  <si>
    <t xml:space="preserve">CERRADA POR UNIFICACIÓN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</si>
  <si>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</si>
  <si>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No se cuenta con la adopción en Documento Interno del Modelo de Requisito de acuerdo al (Decreto 103 de 2015, compilados en el Decreto 1080 de 2015 Art. 2.8.5.13)</t>
  </si>
  <si>
    <t xml:space="preserve">Elaboración de Modelo de Requisitos de documentos electrónicos </t>
  </si>
  <si>
    <t>Modelo de Requisitos de documentos electrónicos - MOREQ</t>
  </si>
  <si>
    <t>MOREQ;
La  acción  adelantada en el presente  seguimiento son:
 Actualización del Modelo de Requiitos de Documentos electrónicos</t>
  </si>
  <si>
    <t>Se cierra por cuanto la actividad se cumplió la cual consistió en la actualización del  Modelo de Requisitos de documentos electrónicos MOREQ</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</si>
  <si>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</si>
  <si>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No contar con un SGDEA integral que articule el proceso de gestión documental</t>
  </si>
  <si>
    <t>Gestion con el desarrollador del aplicativo SIGA para la elaboración de manual de Usuario</t>
  </si>
  <si>
    <t>Manual de Usurio aplicativo SIGA</t>
  </si>
  <si>
    <t>Seguimiento Plan de Mejoramiento VIsita 2020 AB 30 JUNIO 2021\HALLAZGO 17 Y 18\3-2021-730_1.pdf</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</si>
  <si>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</si>
  <si>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 xml:space="preserve"> Las  acciones adelantadas en el presente seguimiento son :
Por parte del Área de sistemas se envian  manuales de usuario del  Aplicativo SIGA</t>
  </si>
  <si>
    <t xml:space="preserve">Se cierra por cuanto el área de sistemas envió la elaboración  del manuale de usuario del  Aplicativo SIGA. 
</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</si>
  <si>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</si>
  <si>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</si>
  <si>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 xml:space="preserve">Se cierra por cuanto el área de sistemas envió la elaboración  del manuale de usuario del  Aplicativo SIGA. </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</si>
  <si>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</si>
  <si>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Realizar revisión de requisitos y validar si el aplicativo permite el desarrollo del sistema especilizapara la gestión documental </t>
  </si>
  <si>
    <t>Matriz de cumplimiento de requisitos  y propuesta de desarrollo</t>
  </si>
  <si>
    <t>Correo electrónico Solicitud.
Se realiza solicitud mediante correo electrónico al Área de Sistemas para revisar el los requermientos del Moreq el cual se encuentra de disponibilidad de tiempo</t>
  </si>
  <si>
    <t xml:space="preserve">Sigue abierta por cuanto la última actividad que se evidencia,  muestra la existencia de un correo electrónico de solicitud al área de sistemas para revisar los requerimiento del MOREQ y así permitir el desarrollo del sistema para la gestión documental </t>
  </si>
  <si>
    <t>Se aporta como evidencia Correo electrónico, solicitando la revisión del documento.</t>
  </si>
  <si>
    <t>No se observan avances después del 30 de spetiembre de 2021</t>
  </si>
  <si>
    <t xml:space="preserve">Documento pendiente por pasar para aprobación al CIDGYD. </t>
  </si>
  <si>
    <r>
      <t xml:space="preserve">Documento pendiente por pasar para aprobación al CIDGYD. 
</t>
    </r>
    <r>
      <rPr>
        <b/>
        <sz val="9"/>
        <color theme="1"/>
        <rFont val="Arial"/>
        <family val="2"/>
      </rPr>
      <t xml:space="preserve">Recomendación: Solicitud a sistemas de estado de la solicitud; documentar si cumple con los requisitos a que hace referencia la observación. </t>
    </r>
  </si>
  <si>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</si>
  <si>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</si>
  <si>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No contar con un sistema integrado de conservación que cuente con la estructura señalada en el acuerdo 006 AGN de 2014 Art,. 5</t>
  </si>
  <si>
    <t>Ajuste de Plan de Conrservación documental y Plan de Preservacion Digital, con aval del equipo interdisciplinario del Archivo de Bogotá.</t>
  </si>
  <si>
    <t>Sistema Integrado de Conservación  
en sus dos componenetes Plan de Conservación Documental y Plan de preservación digital a largo plazo</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</si>
  <si>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</si>
  <si>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t>La  Unidad de Recursos físicos, informa que para el desarrollo de la presente actividad se realizó la contratación de una Persona con la Profesion de Restauración de Bienes Muebles, quien inicio contrato el 01 de junio de 2021, el cual realiza plan de Traajo para la actualización del SIC en su componente de Conservación Documental, evidencia Plan de Trabajo.
Vale la pena resaltar que se requiere la contratación de un Ingeniero de Sistemas con conocimiento en Preservación Digital a largo Plazo el cual se encuentra gestión por el Área de Sistemas.
Seguimiento Plan de Mejoramiento VIsita 2020 AB 30 JUNIO 2021\HALLAZGO 21\Plan_trabajo_Contrato__51_2021.xlsx</t>
  </si>
  <si>
    <t>Si bien se están adelantando gestiones tendientes a subsanar el hallazgo, aún no se han efectuado los ajustes de Plan de Conrservación documental y Plan de Preservacion Digital, para el aval del equipo interdisciplinario del Archivo de Bogotá.</t>
  </si>
  <si>
    <t>Avance Plan de Conservación Documental; Se realiza avance del Plan de Conservación Documental de acuerdo al plan de trabajo para su ejecución 
Se realiza revisión por Secretaria General. Area de Sisitemas y Unidad de Recursos Fisicos quedando pendiente el avance del Plan de Preservación Digital por parte del Área de SIsitemas</t>
  </si>
  <si>
    <t xml:space="preserve">Sigue abierto por cuanto la acitividad a realizar para subsanar no se ha cumplido en su integridad. </t>
  </si>
  <si>
    <t>Se aporta como evidencia el Plan de Conservación Documental</t>
  </si>
  <si>
    <t>Se valida el grado de avance, pues para subsanar el hallazgo se requiere el Plan de Preservación Digital por parte del Área de SIsitemas y aún no hay avances frente a este último requerimiento.</t>
  </si>
  <si>
    <t xml:space="preserve">Recomendación: Solicitar a Sistemas el avance sobre el Plan de Preservación Digital; revisión y retroalimentación de lo asociado a Gestión Documental.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</si>
</sst>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yyyy/mm/dd"/>
  </numFmts>
  <fonts count="19">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b/>
      <sz val="9"/>
      <color theme="1"/>
      <name val="Calibri"/>
      <family val="2"/>
      <scheme val="minor"/>
    </font>
    <font>
      <sz val="9"/>
      <color theme="1"/>
      <name val="Calibri"/>
      <family val="2"/>
      <scheme val="minor"/>
    </font>
    <font>
      <sz val="9"/>
      <color rgb="FF000000"/>
      <name val="Arial"/>
      <family val="2"/>
    </font>
    <font>
      <i/>
      <sz val="9"/>
      <color indexed="8"/>
      <name val="Arial"/>
      <family val="2"/>
    </font>
    <font>
      <sz val="11"/>
      <color theme="1"/>
      <name val="Calibri"/>
      <family val="2"/>
    </font>
    <font>
      <sz val="8"/>
      <color theme="1"/>
      <name val="Arial"/>
      <family val="2"/>
    </font>
    <font>
      <sz val="9"/>
      <color theme="1"/>
      <name val="Calibri"/>
      <family val="2"/>
    </font>
    <font>
      <b/>
      <sz val="9"/>
      <color theme="0"/>
      <name val="Calibri"/>
      <family val="2"/>
      <scheme val="minor"/>
    </font>
    <font>
      <sz val="9"/>
      <color theme="0"/>
      <name val="Calibri"/>
      <family val="2"/>
      <scheme val="minor"/>
    </font>
  </fonts>
  <fills count="23">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1" tint="0.34998626667073579"/>
        <bgColor indexed="64"/>
      </patternFill>
    </fill>
    <fill>
      <patternFill patternType="solid">
        <fgColor theme="2" tint="-0.249977111117893"/>
        <bgColor indexed="64"/>
      </patternFill>
    </fill>
    <fill>
      <patternFill patternType="solid">
        <fgColor theme="1"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4" fillId="0" borderId="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cellStyleXfs>
  <cellXfs count="107">
    <xf numFmtId="0" fontId="0" fillId="0" borderId="0" xfId="0"/>
    <xf numFmtId="0" fontId="11" fillId="0" borderId="0" xfId="0" applyFont="1" applyAlignment="1" applyProtection="1">
      <alignment horizontal="center" vertical="center"/>
      <protection locked="0"/>
    </xf>
    <xf numFmtId="0" fontId="11" fillId="17" borderId="0" xfId="0" applyFont="1" applyFill="1" applyAlignment="1">
      <alignment vertical="center" wrapText="1"/>
    </xf>
    <xf numFmtId="0" fontId="11" fillId="0" borderId="0" xfId="0" applyFont="1" applyAlignment="1">
      <alignment vertical="center" wrapText="1"/>
    </xf>
    <xf numFmtId="0" fontId="11" fillId="0" borderId="1" xfId="0"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10" fillId="3" borderId="1"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wrapText="1"/>
      <protection locked="0"/>
    </xf>
    <xf numFmtId="0" fontId="10" fillId="8" borderId="1" xfId="0" applyFont="1" applyFill="1" applyBorder="1" applyAlignment="1" applyProtection="1">
      <alignment horizontal="center" vertical="center" wrapText="1"/>
      <protection locked="0"/>
    </xf>
    <xf numFmtId="0" fontId="10" fillId="9" borderId="1" xfId="0" applyFont="1" applyFill="1" applyBorder="1" applyAlignment="1" applyProtection="1">
      <alignment horizontal="center" vertical="center" wrapText="1"/>
      <protection locked="0"/>
    </xf>
    <xf numFmtId="0" fontId="10" fillId="10"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center" vertical="center" wrapText="1"/>
      <protection locked="0"/>
    </xf>
    <xf numFmtId="0" fontId="11" fillId="12" borderId="1"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0" fontId="18" fillId="22" borderId="1" xfId="0" applyFont="1" applyFill="1" applyBorder="1" applyAlignment="1" applyProtection="1">
      <alignment horizontal="center" vertical="center" wrapText="1"/>
      <protection locked="0"/>
    </xf>
    <xf numFmtId="0" fontId="11" fillId="13" borderId="1" xfId="0" applyFont="1" applyFill="1" applyBorder="1" applyAlignment="1" applyProtection="1">
      <alignment horizontal="center" vertical="center" wrapText="1"/>
      <protection locked="0"/>
    </xf>
    <xf numFmtId="0" fontId="5" fillId="16" borderId="1" xfId="0" applyFont="1" applyFill="1" applyBorder="1" applyAlignment="1" applyProtection="1">
      <alignment horizontal="center" vertical="center"/>
      <protection locked="0"/>
    </xf>
    <xf numFmtId="0" fontId="5" fillId="16" borderId="1" xfId="0" applyFont="1" applyFill="1" applyBorder="1" applyAlignment="1" applyProtection="1">
      <alignment horizontal="center" vertical="center" wrapText="1"/>
      <protection locked="0"/>
    </xf>
    <xf numFmtId="0" fontId="4" fillId="16" borderId="1" xfId="4" applyFont="1" applyFill="1" applyBorder="1" applyAlignment="1" applyProtection="1">
      <alignment horizontal="center" vertical="center" wrapText="1"/>
    </xf>
    <xf numFmtId="0" fontId="12" fillId="16" borderId="1" xfId="0" applyFont="1" applyFill="1" applyBorder="1" applyAlignment="1">
      <alignment horizontal="justify" vertical="top"/>
    </xf>
    <xf numFmtId="0" fontId="8" fillId="15" borderId="1" xfId="2" applyFont="1" applyFill="1" applyBorder="1" applyAlignment="1" applyProtection="1">
      <alignment horizontal="justify" vertical="top" wrapText="1"/>
      <protection locked="0"/>
    </xf>
    <xf numFmtId="0" fontId="8" fillId="15" borderId="1" xfId="2" applyFont="1" applyFill="1" applyBorder="1" applyAlignment="1" applyProtection="1">
      <alignment horizontal="center" vertical="center"/>
      <protection locked="0"/>
    </xf>
    <xf numFmtId="0" fontId="8" fillId="16" borderId="1" xfId="2" applyFont="1" applyFill="1" applyBorder="1" applyAlignment="1" applyProtection="1">
      <alignment horizontal="justify" vertical="top" wrapText="1"/>
      <protection locked="0"/>
    </xf>
    <xf numFmtId="9" fontId="5" fillId="16" borderId="1" xfId="1" applyFont="1" applyFill="1" applyBorder="1" applyAlignment="1" applyProtection="1">
      <alignment horizontal="center" vertical="center"/>
      <protection locked="0"/>
    </xf>
    <xf numFmtId="165" fontId="8" fillId="15" borderId="1" xfId="2" applyNumberFormat="1" applyFont="1" applyFill="1" applyBorder="1" applyAlignment="1" applyProtection="1">
      <alignment horizontal="center" vertical="center"/>
      <protection locked="0"/>
    </xf>
    <xf numFmtId="14" fontId="9" fillId="16" borderId="1" xfId="2" applyNumberFormat="1" applyFont="1" applyFill="1" applyBorder="1" applyAlignment="1" applyProtection="1">
      <alignment horizontal="center" vertical="center"/>
      <protection locked="0"/>
    </xf>
    <xf numFmtId="14" fontId="5" fillId="16" borderId="1" xfId="0" applyNumberFormat="1" applyFont="1" applyFill="1" applyBorder="1" applyAlignment="1" applyProtection="1">
      <alignment horizontal="center" vertical="center"/>
      <protection locked="0"/>
    </xf>
    <xf numFmtId="0" fontId="5" fillId="16" borderId="1" xfId="0" applyFont="1" applyFill="1" applyBorder="1" applyAlignment="1">
      <alignment wrapText="1"/>
    </xf>
    <xf numFmtId="2" fontId="5" fillId="16" borderId="1" xfId="0" applyNumberFormat="1" applyFont="1" applyFill="1" applyBorder="1" applyAlignment="1" applyProtection="1">
      <alignment horizontal="center" vertical="center"/>
      <protection locked="0"/>
    </xf>
    <xf numFmtId="9" fontId="5" fillId="16" borderId="1" xfId="0" applyNumberFormat="1" applyFont="1" applyFill="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pplyProtection="1">
      <alignment horizontal="center" vertical="top" wrapText="1"/>
      <protection locked="0"/>
    </xf>
    <xf numFmtId="2" fontId="5" fillId="0" borderId="1" xfId="0" applyNumberFormat="1" applyFont="1" applyBorder="1" applyAlignment="1" applyProtection="1">
      <alignment horizontal="center" vertical="center"/>
      <protection locked="0"/>
    </xf>
    <xf numFmtId="9" fontId="5" fillId="0" borderId="1" xfId="1" applyFont="1" applyFill="1" applyBorder="1" applyAlignment="1" applyProtection="1">
      <alignment horizontal="center" vertical="center"/>
      <protection locked="0"/>
    </xf>
    <xf numFmtId="0" fontId="5" fillId="14" borderId="1" xfId="0" applyFont="1" applyFill="1" applyBorder="1" applyAlignment="1">
      <alignment vertical="top" wrapText="1"/>
    </xf>
    <xf numFmtId="14"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wrapText="1"/>
      <protection locked="0"/>
    </xf>
    <xf numFmtId="9" fontId="5" fillId="0" borderId="1" xfId="0" applyNumberFormat="1" applyFont="1" applyBorder="1" applyAlignment="1" applyProtection="1">
      <alignment horizontal="center" vertical="center" wrapText="1"/>
      <protection locked="0"/>
    </xf>
    <xf numFmtId="0" fontId="16" fillId="0" borderId="1" xfId="0" applyFont="1" applyBorder="1" applyAlignment="1" applyProtection="1">
      <alignment horizontal="center" vertical="top" wrapText="1"/>
      <protection locked="0"/>
    </xf>
    <xf numFmtId="9" fontId="5" fillId="0" borderId="1" xfId="0" applyNumberFormat="1" applyFont="1" applyBorder="1" applyAlignment="1" applyProtection="1">
      <alignment horizontal="center" vertical="center"/>
      <protection locked="0"/>
    </xf>
    <xf numFmtId="0" fontId="6" fillId="15" borderId="1" xfId="0" applyFont="1" applyFill="1" applyBorder="1" applyAlignment="1" applyProtection="1">
      <alignment horizontal="center" vertical="center" wrapText="1"/>
      <protection locked="0"/>
    </xf>
    <xf numFmtId="14" fontId="9" fillId="16" borderId="1" xfId="0" applyNumberFormat="1" applyFont="1" applyFill="1" applyBorder="1" applyAlignment="1" applyProtection="1">
      <alignment horizontal="center" vertical="center"/>
      <protection locked="0"/>
    </xf>
    <xf numFmtId="0" fontId="9" fillId="16" borderId="1" xfId="0" applyFont="1" applyFill="1" applyBorder="1" applyAlignment="1">
      <alignment horizontal="justify" vertical="top"/>
    </xf>
    <xf numFmtId="0" fontId="13" fillId="15" borderId="1" xfId="2" applyFont="1" applyFill="1" applyBorder="1" applyAlignment="1" applyProtection="1">
      <alignment horizontal="justify" vertical="top" wrapText="1"/>
      <protection locked="0"/>
    </xf>
    <xf numFmtId="0" fontId="9" fillId="16" borderId="1" xfId="2" applyFont="1" applyFill="1" applyBorder="1" applyAlignment="1" applyProtection="1">
      <alignment horizontal="justify" vertical="top" wrapText="1"/>
      <protection locked="0"/>
    </xf>
    <xf numFmtId="0" fontId="9" fillId="14" borderId="1" xfId="2" applyFont="1" applyFill="1" applyBorder="1" applyAlignment="1" applyProtection="1">
      <alignment horizontal="justify" vertical="top" wrapText="1"/>
      <protection locked="0"/>
    </xf>
    <xf numFmtId="14" fontId="9" fillId="15" borderId="1" xfId="2" applyNumberFormat="1" applyFont="1" applyFill="1" applyBorder="1" applyAlignment="1" applyProtection="1">
      <alignment horizontal="center" vertical="center"/>
      <protection locked="0"/>
    </xf>
    <xf numFmtId="0" fontId="4" fillId="16" borderId="1" xfId="2" applyFont="1" applyFill="1" applyBorder="1" applyAlignment="1" applyProtection="1">
      <alignment horizontal="justify" vertical="top" wrapText="1"/>
      <protection locked="0"/>
    </xf>
    <xf numFmtId="0" fontId="4" fillId="14" borderId="1" xfId="2" applyFont="1" applyFill="1" applyBorder="1" applyAlignment="1" applyProtection="1">
      <alignment horizontal="justify" vertical="top" wrapText="1"/>
      <protection locked="0"/>
    </xf>
    <xf numFmtId="0" fontId="5" fillId="19" borderId="1" xfId="0" applyFont="1" applyFill="1" applyBorder="1"/>
    <xf numFmtId="0" fontId="5" fillId="19" borderId="1" xfId="0" applyFont="1" applyFill="1" applyBorder="1" applyAlignment="1" applyProtection="1">
      <alignment horizontal="center" vertical="center" wrapText="1"/>
      <protection locked="0"/>
    </xf>
    <xf numFmtId="0" fontId="5" fillId="19" borderId="1" xfId="0" applyFont="1" applyFill="1" applyBorder="1" applyAlignment="1" applyProtection="1">
      <alignment horizontal="center" vertical="center"/>
      <protection locked="0"/>
    </xf>
    <xf numFmtId="14" fontId="5" fillId="19" borderId="1" xfId="0" applyNumberFormat="1" applyFont="1" applyFill="1" applyBorder="1" applyAlignment="1" applyProtection="1">
      <alignment horizontal="center" vertical="center"/>
      <protection locked="0"/>
    </xf>
    <xf numFmtId="0" fontId="4" fillId="19" borderId="1" xfId="4" applyFont="1" applyFill="1" applyBorder="1" applyAlignment="1" applyProtection="1">
      <alignment horizontal="center" vertical="center" wrapText="1"/>
    </xf>
    <xf numFmtId="0" fontId="5" fillId="19" borderId="1" xfId="0" applyFont="1" applyFill="1" applyBorder="1" applyAlignment="1" applyProtection="1">
      <alignment horizontal="left" vertical="center" wrapText="1"/>
      <protection locked="0"/>
    </xf>
    <xf numFmtId="0" fontId="9" fillId="19" borderId="1" xfId="0" applyFont="1" applyFill="1" applyBorder="1" applyAlignment="1" applyProtection="1">
      <alignment horizontal="center" vertical="center" wrapText="1"/>
      <protection locked="0"/>
    </xf>
    <xf numFmtId="0" fontId="11" fillId="19" borderId="1" xfId="0" applyFont="1" applyFill="1" applyBorder="1" applyAlignment="1">
      <alignment horizontal="center" vertical="center" wrapText="1"/>
    </xf>
    <xf numFmtId="9" fontId="5" fillId="19" borderId="1" xfId="1" applyFont="1" applyFill="1" applyBorder="1" applyAlignment="1" applyProtection="1">
      <alignment horizontal="center" vertical="center"/>
      <protection locked="0"/>
    </xf>
    <xf numFmtId="14" fontId="5" fillId="19" borderId="1" xfId="0" applyNumberFormat="1" applyFont="1" applyFill="1" applyBorder="1" applyAlignment="1">
      <alignment horizontal="center" vertical="center" wrapText="1"/>
    </xf>
    <xf numFmtId="0" fontId="5" fillId="19" borderId="1" xfId="0" applyFont="1" applyFill="1" applyBorder="1" applyAlignment="1">
      <alignment wrapText="1"/>
    </xf>
    <xf numFmtId="0" fontId="5" fillId="19" borderId="1" xfId="0" applyFont="1" applyFill="1" applyBorder="1" applyAlignment="1">
      <alignment horizontal="center" vertical="center"/>
    </xf>
    <xf numFmtId="2" fontId="5" fillId="19" borderId="1" xfId="0" applyNumberFormat="1" applyFont="1" applyFill="1" applyBorder="1" applyAlignment="1" applyProtection="1">
      <alignment horizontal="center" vertical="center"/>
      <protection locked="0"/>
    </xf>
    <xf numFmtId="9" fontId="5" fillId="19" borderId="1" xfId="0" applyNumberFormat="1" applyFont="1" applyFill="1" applyBorder="1" applyAlignment="1" applyProtection="1">
      <alignment horizontal="center" vertical="center"/>
      <protection locked="0"/>
    </xf>
    <xf numFmtId="0" fontId="5" fillId="15" borderId="1" xfId="0" applyFont="1" applyFill="1" applyBorder="1" applyAlignment="1" applyProtection="1">
      <alignment horizontal="center" vertical="center" wrapText="1"/>
      <protection locked="0"/>
    </xf>
    <xf numFmtId="0" fontId="5" fillId="0" borderId="1" xfId="0" applyFont="1" applyBorder="1"/>
    <xf numFmtId="0" fontId="15" fillId="0" borderId="1" xfId="0" applyFont="1" applyBorder="1" applyAlignment="1">
      <alignment vertical="top" wrapText="1"/>
    </xf>
    <xf numFmtId="0" fontId="15" fillId="0" borderId="1" xfId="0" applyFont="1" applyBorder="1" applyAlignment="1" applyProtection="1">
      <alignment horizontal="center" vertical="top" wrapText="1"/>
      <protection locked="0"/>
    </xf>
    <xf numFmtId="0" fontId="15" fillId="0" borderId="1" xfId="0" applyFont="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15" fillId="13" borderId="1" xfId="0" applyFont="1" applyFill="1" applyBorder="1" applyAlignment="1">
      <alignment horizontal="center" vertical="top" wrapText="1"/>
    </xf>
    <xf numFmtId="0" fontId="5" fillId="18" borderId="1" xfId="0" applyFont="1" applyFill="1" applyBorder="1" applyAlignment="1" applyProtection="1">
      <alignment horizontal="center" vertical="center" wrapText="1"/>
      <protection locked="0"/>
    </xf>
    <xf numFmtId="0" fontId="5" fillId="19" borderId="1" xfId="0" applyFont="1" applyFill="1" applyBorder="1" applyAlignment="1" applyProtection="1">
      <alignment horizontal="justify" vertical="justify" wrapText="1"/>
      <protection locked="0"/>
    </xf>
    <xf numFmtId="0" fontId="5" fillId="19" borderId="1" xfId="0" applyFont="1" applyFill="1" applyBorder="1" applyAlignment="1" applyProtection="1">
      <alignment horizontal="justify" vertical="center" wrapText="1"/>
      <protection locked="0"/>
    </xf>
    <xf numFmtId="0" fontId="4" fillId="19" borderId="1" xfId="0" applyFont="1" applyFill="1" applyBorder="1" applyAlignment="1" applyProtection="1">
      <alignment horizontal="center" vertical="center" wrapText="1"/>
      <protection locked="0"/>
    </xf>
    <xf numFmtId="0" fontId="11" fillId="19" borderId="1" xfId="0" applyFont="1" applyFill="1" applyBorder="1" applyAlignment="1">
      <alignment vertical="center" wrapText="1"/>
    </xf>
    <xf numFmtId="0" fontId="11" fillId="0" borderId="1" xfId="0" applyFont="1" applyBorder="1" applyAlignment="1">
      <alignment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5" fillId="15" borderId="1" xfId="0" applyFont="1" applyFill="1" applyBorder="1" applyAlignment="1">
      <alignment horizontal="center" vertical="center" wrapText="1"/>
    </xf>
    <xf numFmtId="0" fontId="10" fillId="21" borderId="1" xfId="0" applyFont="1" applyFill="1" applyBorder="1" applyAlignment="1" applyProtection="1">
      <alignment horizontal="center" vertical="center" wrapText="1"/>
      <protection locked="0"/>
    </xf>
    <xf numFmtId="0" fontId="5" fillId="15"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4" borderId="1" xfId="0" applyFont="1" applyFill="1" applyBorder="1" applyAlignment="1" applyProtection="1">
      <alignment horizontal="center" vertical="center"/>
      <protection locked="0"/>
    </xf>
    <xf numFmtId="0" fontId="10" fillId="5" borderId="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wrapText="1"/>
      <protection locked="0"/>
    </xf>
    <xf numFmtId="0" fontId="10" fillId="8" borderId="1" xfId="0" applyFont="1" applyFill="1" applyBorder="1" applyAlignment="1" applyProtection="1">
      <alignment horizontal="center" vertical="center" wrapText="1"/>
      <protection locked="0"/>
    </xf>
    <xf numFmtId="0" fontId="10" fillId="9"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wrapText="1"/>
      <protection locked="0"/>
    </xf>
    <xf numFmtId="0" fontId="10" fillId="6" borderId="1" xfId="0" applyFont="1" applyFill="1" applyBorder="1" applyAlignment="1" applyProtection="1">
      <alignment horizontal="center" vertical="center"/>
      <protection locked="0"/>
    </xf>
    <xf numFmtId="0" fontId="10" fillId="11" borderId="1" xfId="0" applyFont="1" applyFill="1" applyBorder="1" applyAlignment="1" applyProtection="1">
      <alignment horizontal="center" vertical="center"/>
      <protection locked="0"/>
    </xf>
    <xf numFmtId="0" fontId="10" fillId="10" borderId="1" xfId="0" applyFont="1" applyFill="1" applyBorder="1" applyAlignment="1" applyProtection="1">
      <alignment horizontal="center" vertical="center" wrapText="1"/>
      <protection locked="0"/>
    </xf>
    <xf numFmtId="0" fontId="17" fillId="20" borderId="1" xfId="0" applyFont="1" applyFill="1" applyBorder="1" applyAlignment="1" applyProtection="1">
      <alignment horizontal="center" vertical="center"/>
      <protection locked="0"/>
    </xf>
    <xf numFmtId="0" fontId="11" fillId="13"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19" borderId="1" xfId="0" applyFont="1" applyFill="1" applyBorder="1" applyAlignment="1" applyProtection="1">
      <alignment horizontal="center" vertical="center" wrapText="1"/>
      <protection locked="0"/>
    </xf>
    <xf numFmtId="0" fontId="5" fillId="19" borderId="1" xfId="0" applyFont="1" applyFill="1" applyBorder="1" applyAlignment="1" applyProtection="1">
      <alignment horizontal="center" vertical="center" wrapText="1"/>
      <protection locked="0"/>
    </xf>
    <xf numFmtId="0" fontId="11" fillId="19" borderId="1" xfId="0" applyFont="1" applyFill="1" applyBorder="1" applyAlignment="1">
      <alignment horizontal="left" vertical="center" wrapText="1"/>
    </xf>
  </cellXfs>
  <cellStyles count="10">
    <cellStyle name="Hipervínculo" xfId="4" builtinId="8"/>
    <cellStyle name="Millares 2" xfId="6" xr:uid="{00000000-0005-0000-0000-000001000000}"/>
    <cellStyle name="Millares 2 2" xfId="7" xr:uid="{00000000-0005-0000-0000-000002000000}"/>
    <cellStyle name="Millares 2 2 2" xfId="8" xr:uid="{00000000-0005-0000-0000-000003000000}"/>
    <cellStyle name="Millares 2 2 3" xfId="9" xr:uid="{00000000-0005-0000-0000-000004000000}"/>
    <cellStyle name="Normal" xfId="0" builtinId="0"/>
    <cellStyle name="Normal 2" xfId="2" xr:uid="{00000000-0005-0000-0000-000006000000}"/>
    <cellStyle name="Normal 3" xfId="5" xr:uid="{00000000-0005-0000-0000-000007000000}"/>
    <cellStyle name="Normal 4" xfId="3" xr:uid="{00000000-0005-0000-0000-000008000000}"/>
    <cellStyle name="Porcentaje" xfId="1" builtinId="5"/>
  </cellStyles>
  <dxfs count="121">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loteriadebogota.com/plan-institucional-de-archiv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25"/>
  <sheetViews>
    <sheetView tabSelected="1" topLeftCell="D1" zoomScale="80" zoomScaleNormal="80" workbookViewId="0">
      <pane xSplit="10" ySplit="1" topLeftCell="BK2" activePane="bottomRight" state="frozen"/>
      <selection pane="bottomRight" activeCell="K5" sqref="K5"/>
      <selection pane="bottomLeft" activeCell="D2" sqref="D2"/>
      <selection pane="topRight" activeCell="N1" sqref="N1"/>
    </sheetView>
  </sheetViews>
  <sheetFormatPr defaultColWidth="11.42578125" defaultRowHeight="15" outlineLevelCol="1"/>
  <cols>
    <col min="52" max="70" width="11.42578125" customWidth="1" outlineLevel="1"/>
  </cols>
  <sheetData>
    <row r="1" spans="1:78">
      <c r="A1" s="88" t="s">
        <v>0</v>
      </c>
      <c r="B1" s="88"/>
      <c r="C1" s="88"/>
      <c r="D1" s="88"/>
      <c r="E1" s="88"/>
      <c r="F1" s="88"/>
      <c r="G1" s="88"/>
      <c r="H1" s="88"/>
      <c r="I1" s="88"/>
      <c r="J1" s="89" t="s">
        <v>1</v>
      </c>
      <c r="K1" s="89"/>
      <c r="L1" s="89"/>
      <c r="M1" s="89"/>
      <c r="N1" s="89"/>
      <c r="O1" s="89"/>
      <c r="P1" s="89"/>
      <c r="Q1" s="89"/>
      <c r="R1" s="89"/>
      <c r="S1" s="89"/>
      <c r="T1" s="89"/>
      <c r="U1" s="89"/>
      <c r="V1" s="89"/>
      <c r="W1" s="89"/>
      <c r="X1" s="6"/>
      <c r="Y1" s="90" t="s">
        <v>2</v>
      </c>
      <c r="Z1" s="90"/>
      <c r="AA1" s="90"/>
      <c r="AB1" s="90"/>
      <c r="AC1" s="90"/>
      <c r="AD1" s="90"/>
      <c r="AE1" s="90"/>
      <c r="AF1" s="90"/>
      <c r="AG1" s="90"/>
      <c r="AH1" s="91" t="s">
        <v>3</v>
      </c>
      <c r="AI1" s="91"/>
      <c r="AJ1" s="91"/>
      <c r="AK1" s="91"/>
      <c r="AL1" s="91"/>
      <c r="AM1" s="91"/>
      <c r="AN1" s="91"/>
      <c r="AO1" s="91"/>
      <c r="AP1" s="91"/>
      <c r="AQ1" s="96" t="s">
        <v>4</v>
      </c>
      <c r="AR1" s="96"/>
      <c r="AS1" s="96"/>
      <c r="AT1" s="96"/>
      <c r="AU1" s="96"/>
      <c r="AV1" s="96"/>
      <c r="AW1" s="96"/>
      <c r="AX1" s="96"/>
      <c r="AY1" s="96"/>
      <c r="AZ1" s="97" t="s">
        <v>5</v>
      </c>
      <c r="BA1" s="97"/>
      <c r="BB1" s="97"/>
      <c r="BC1" s="97"/>
      <c r="BD1" s="97"/>
      <c r="BE1" s="97"/>
      <c r="BF1" s="97"/>
      <c r="BG1" s="97"/>
      <c r="BH1" s="97"/>
      <c r="BI1" s="99" t="s">
        <v>6</v>
      </c>
      <c r="BJ1" s="99"/>
      <c r="BK1" s="99"/>
      <c r="BL1" s="99"/>
      <c r="BM1" s="99"/>
      <c r="BN1" s="99"/>
      <c r="BO1" s="99"/>
      <c r="BP1" s="99"/>
      <c r="BQ1" s="99"/>
      <c r="BR1" s="101" t="s">
        <v>7</v>
      </c>
      <c r="BS1" s="101"/>
      <c r="BT1" s="101"/>
      <c r="BU1" s="101"/>
    </row>
    <row r="2" spans="1:78" ht="15" customHeight="1">
      <c r="A2" s="92" t="s">
        <v>8</v>
      </c>
      <c r="B2" s="92" t="s">
        <v>9</v>
      </c>
      <c r="C2" s="92" t="s">
        <v>10</v>
      </c>
      <c r="D2" s="92" t="s">
        <v>11</v>
      </c>
      <c r="E2" s="92" t="s">
        <v>12</v>
      </c>
      <c r="F2" s="92" t="s">
        <v>13</v>
      </c>
      <c r="G2" s="92" t="s">
        <v>14</v>
      </c>
      <c r="H2" s="92" t="s">
        <v>15</v>
      </c>
      <c r="I2" s="92" t="s">
        <v>16</v>
      </c>
      <c r="J2" s="87" t="s">
        <v>17</v>
      </c>
      <c r="K2" s="89" t="s">
        <v>18</v>
      </c>
      <c r="L2" s="89"/>
      <c r="M2" s="89"/>
      <c r="N2" s="87" t="s">
        <v>19</v>
      </c>
      <c r="O2" s="87" t="s">
        <v>20</v>
      </c>
      <c r="P2" s="87" t="s">
        <v>21</v>
      </c>
      <c r="Q2" s="87" t="s">
        <v>22</v>
      </c>
      <c r="R2" s="87" t="s">
        <v>23</v>
      </c>
      <c r="S2" s="87" t="s">
        <v>24</v>
      </c>
      <c r="T2" s="87" t="s">
        <v>25</v>
      </c>
      <c r="U2" s="87" t="s">
        <v>26</v>
      </c>
      <c r="V2" s="87" t="s">
        <v>27</v>
      </c>
      <c r="W2" s="87" t="s">
        <v>28</v>
      </c>
      <c r="X2" s="7"/>
      <c r="Y2" s="93" t="s">
        <v>29</v>
      </c>
      <c r="Z2" s="93" t="s">
        <v>30</v>
      </c>
      <c r="AA2" s="93" t="s">
        <v>31</v>
      </c>
      <c r="AB2" s="93" t="s">
        <v>32</v>
      </c>
      <c r="AC2" s="93" t="s">
        <v>33</v>
      </c>
      <c r="AD2" s="93" t="s">
        <v>34</v>
      </c>
      <c r="AE2" s="93" t="s">
        <v>35</v>
      </c>
      <c r="AF2" s="93" t="s">
        <v>36</v>
      </c>
      <c r="AG2" s="8"/>
      <c r="AH2" s="94" t="s">
        <v>37</v>
      </c>
      <c r="AI2" s="94" t="s">
        <v>38</v>
      </c>
      <c r="AJ2" s="94" t="s">
        <v>39</v>
      </c>
      <c r="AK2" s="94" t="s">
        <v>40</v>
      </c>
      <c r="AL2" s="94" t="s">
        <v>41</v>
      </c>
      <c r="AM2" s="94" t="s">
        <v>42</v>
      </c>
      <c r="AN2" s="94" t="s">
        <v>43</v>
      </c>
      <c r="AO2" s="94" t="s">
        <v>44</v>
      </c>
      <c r="AP2" s="9"/>
      <c r="AQ2" s="98" t="s">
        <v>45</v>
      </c>
      <c r="AR2" s="98" t="s">
        <v>46</v>
      </c>
      <c r="AS2" s="98" t="s">
        <v>47</v>
      </c>
      <c r="AT2" s="98" t="s">
        <v>48</v>
      </c>
      <c r="AU2" s="98" t="s">
        <v>49</v>
      </c>
      <c r="AV2" s="98" t="s">
        <v>50</v>
      </c>
      <c r="AW2" s="98" t="s">
        <v>51</v>
      </c>
      <c r="AX2" s="98" t="s">
        <v>52</v>
      </c>
      <c r="AY2" s="10"/>
      <c r="AZ2" s="92" t="s">
        <v>45</v>
      </c>
      <c r="BA2" s="92" t="s">
        <v>46</v>
      </c>
      <c r="BB2" s="92" t="s">
        <v>47</v>
      </c>
      <c r="BC2" s="92" t="s">
        <v>48</v>
      </c>
      <c r="BD2" s="92" t="s">
        <v>53</v>
      </c>
      <c r="BE2" s="92" t="s">
        <v>50</v>
      </c>
      <c r="BF2" s="92" t="s">
        <v>51</v>
      </c>
      <c r="BG2" s="92" t="s">
        <v>52</v>
      </c>
      <c r="BH2" s="92" t="s">
        <v>54</v>
      </c>
      <c r="BI2" s="85" t="s">
        <v>45</v>
      </c>
      <c r="BJ2" s="85" t="s">
        <v>46</v>
      </c>
      <c r="BK2" s="85" t="s">
        <v>47</v>
      </c>
      <c r="BL2" s="85" t="s">
        <v>48</v>
      </c>
      <c r="BM2" s="85" t="s">
        <v>53</v>
      </c>
      <c r="BN2" s="85" t="s">
        <v>50</v>
      </c>
      <c r="BO2" s="85" t="s">
        <v>51</v>
      </c>
      <c r="BP2" s="85" t="s">
        <v>52</v>
      </c>
      <c r="BQ2" s="85" t="s">
        <v>54</v>
      </c>
      <c r="BR2" s="95" t="s">
        <v>55</v>
      </c>
      <c r="BS2" s="95" t="s">
        <v>56</v>
      </c>
      <c r="BT2" s="95" t="s">
        <v>57</v>
      </c>
      <c r="BU2" s="100" t="s">
        <v>58</v>
      </c>
    </row>
    <row r="3" spans="1:78" ht="27.75" customHeight="1">
      <c r="A3" s="92"/>
      <c r="B3" s="92"/>
      <c r="C3" s="92"/>
      <c r="D3" s="92"/>
      <c r="E3" s="92"/>
      <c r="F3" s="92"/>
      <c r="G3" s="92"/>
      <c r="H3" s="92"/>
      <c r="I3" s="92"/>
      <c r="J3" s="87"/>
      <c r="K3" s="7" t="s">
        <v>59</v>
      </c>
      <c r="L3" s="7" t="s">
        <v>60</v>
      </c>
      <c r="M3" s="7" t="s">
        <v>61</v>
      </c>
      <c r="N3" s="87"/>
      <c r="O3" s="87"/>
      <c r="P3" s="87"/>
      <c r="Q3" s="87"/>
      <c r="R3" s="87"/>
      <c r="S3" s="87"/>
      <c r="T3" s="87"/>
      <c r="U3" s="87"/>
      <c r="V3" s="87"/>
      <c r="W3" s="87"/>
      <c r="X3" s="7" t="s">
        <v>62</v>
      </c>
      <c r="Y3" s="93"/>
      <c r="Z3" s="93"/>
      <c r="AA3" s="93"/>
      <c r="AB3" s="93"/>
      <c r="AC3" s="93"/>
      <c r="AD3" s="93"/>
      <c r="AE3" s="93"/>
      <c r="AF3" s="93"/>
      <c r="AG3" s="8" t="s">
        <v>54</v>
      </c>
      <c r="AH3" s="94"/>
      <c r="AI3" s="94"/>
      <c r="AJ3" s="94"/>
      <c r="AK3" s="94"/>
      <c r="AL3" s="94"/>
      <c r="AM3" s="94"/>
      <c r="AN3" s="94"/>
      <c r="AO3" s="94"/>
      <c r="AP3" s="9" t="s">
        <v>54</v>
      </c>
      <c r="AQ3" s="98"/>
      <c r="AR3" s="98"/>
      <c r="AS3" s="98"/>
      <c r="AT3" s="98"/>
      <c r="AU3" s="98"/>
      <c r="AV3" s="98"/>
      <c r="AW3" s="98"/>
      <c r="AX3" s="98"/>
      <c r="AY3" s="10" t="s">
        <v>54</v>
      </c>
      <c r="AZ3" s="92"/>
      <c r="BA3" s="92"/>
      <c r="BB3" s="92"/>
      <c r="BC3" s="92"/>
      <c r="BD3" s="92"/>
      <c r="BE3" s="92"/>
      <c r="BF3" s="92"/>
      <c r="BG3" s="92"/>
      <c r="BH3" s="92"/>
      <c r="BI3" s="85"/>
      <c r="BJ3" s="85"/>
      <c r="BK3" s="85"/>
      <c r="BL3" s="85"/>
      <c r="BM3" s="85"/>
      <c r="BN3" s="85"/>
      <c r="BO3" s="85"/>
      <c r="BP3" s="85"/>
      <c r="BQ3" s="85"/>
      <c r="BR3" s="95"/>
      <c r="BS3" s="95"/>
      <c r="BT3" s="95"/>
      <c r="BU3" s="100"/>
    </row>
    <row r="4" spans="1:78" ht="25.5" customHeight="1">
      <c r="A4" s="11" t="s">
        <v>63</v>
      </c>
      <c r="B4" s="11" t="s">
        <v>64</v>
      </c>
      <c r="C4" s="11" t="s">
        <v>65</v>
      </c>
      <c r="D4" s="11" t="s">
        <v>66</v>
      </c>
      <c r="E4" s="11" t="s">
        <v>67</v>
      </c>
      <c r="F4" s="11" t="s">
        <v>64</v>
      </c>
      <c r="G4" s="11" t="s">
        <v>68</v>
      </c>
      <c r="H4" s="11" t="s">
        <v>65</v>
      </c>
      <c r="I4" s="11" t="s">
        <v>69</v>
      </c>
      <c r="J4" s="12" t="s">
        <v>70</v>
      </c>
      <c r="K4" s="12" t="s">
        <v>71</v>
      </c>
      <c r="L4" s="12"/>
      <c r="M4" s="12" t="s">
        <v>72</v>
      </c>
      <c r="N4" s="12" t="s">
        <v>65</v>
      </c>
      <c r="O4" s="12" t="s">
        <v>73</v>
      </c>
      <c r="P4" s="12" t="s">
        <v>65</v>
      </c>
      <c r="Q4" s="12" t="s">
        <v>73</v>
      </c>
      <c r="R4" s="12" t="s">
        <v>74</v>
      </c>
      <c r="S4" s="12" t="s">
        <v>75</v>
      </c>
      <c r="T4" s="12" t="s">
        <v>65</v>
      </c>
      <c r="U4" s="12" t="s">
        <v>76</v>
      </c>
      <c r="V4" s="12" t="s">
        <v>64</v>
      </c>
      <c r="W4" s="12" t="s">
        <v>64</v>
      </c>
      <c r="X4" s="12" t="s">
        <v>64</v>
      </c>
      <c r="Y4" s="13" t="s">
        <v>64</v>
      </c>
      <c r="Z4" s="13" t="s">
        <v>77</v>
      </c>
      <c r="AA4" s="13" t="s">
        <v>78</v>
      </c>
      <c r="AB4" s="13" t="s">
        <v>79</v>
      </c>
      <c r="AC4" s="13" t="s">
        <v>79</v>
      </c>
      <c r="AD4" s="13" t="s">
        <v>73</v>
      </c>
      <c r="AE4" s="13" t="s">
        <v>80</v>
      </c>
      <c r="AF4" s="13" t="s">
        <v>65</v>
      </c>
      <c r="AG4" s="13"/>
      <c r="AH4" s="14" t="s">
        <v>64</v>
      </c>
      <c r="AI4" s="14" t="s">
        <v>77</v>
      </c>
      <c r="AJ4" s="14" t="s">
        <v>78</v>
      </c>
      <c r="AK4" s="14" t="s">
        <v>79</v>
      </c>
      <c r="AL4" s="14" t="s">
        <v>79</v>
      </c>
      <c r="AM4" s="14" t="s">
        <v>73</v>
      </c>
      <c r="AN4" s="14" t="s">
        <v>80</v>
      </c>
      <c r="AO4" s="14" t="s">
        <v>65</v>
      </c>
      <c r="AP4" s="14"/>
      <c r="AQ4" s="15" t="s">
        <v>64</v>
      </c>
      <c r="AR4" s="15" t="s">
        <v>77</v>
      </c>
      <c r="AS4" s="15" t="s">
        <v>78</v>
      </c>
      <c r="AT4" s="15" t="s">
        <v>79</v>
      </c>
      <c r="AU4" s="15" t="s">
        <v>79</v>
      </c>
      <c r="AV4" s="15" t="s">
        <v>73</v>
      </c>
      <c r="AW4" s="15" t="s">
        <v>80</v>
      </c>
      <c r="AX4" s="15" t="s">
        <v>65</v>
      </c>
      <c r="AY4" s="15"/>
      <c r="AZ4" s="11" t="s">
        <v>64</v>
      </c>
      <c r="BA4" s="11" t="s">
        <v>77</v>
      </c>
      <c r="BB4" s="11" t="s">
        <v>78</v>
      </c>
      <c r="BC4" s="11" t="s">
        <v>79</v>
      </c>
      <c r="BD4" s="11" t="s">
        <v>79</v>
      </c>
      <c r="BE4" s="11" t="s">
        <v>73</v>
      </c>
      <c r="BF4" s="11" t="s">
        <v>80</v>
      </c>
      <c r="BG4" s="11" t="s">
        <v>65</v>
      </c>
      <c r="BH4" s="11" t="s">
        <v>81</v>
      </c>
      <c r="BI4" s="16" t="s">
        <v>64</v>
      </c>
      <c r="BJ4" s="16" t="s">
        <v>77</v>
      </c>
      <c r="BK4" s="16" t="s">
        <v>78</v>
      </c>
      <c r="BL4" s="16" t="s">
        <v>79</v>
      </c>
      <c r="BM4" s="16" t="s">
        <v>79</v>
      </c>
      <c r="BN4" s="16" t="s">
        <v>73</v>
      </c>
      <c r="BO4" s="16" t="s">
        <v>80</v>
      </c>
      <c r="BP4" s="16" t="s">
        <v>65</v>
      </c>
      <c r="BQ4" s="16" t="s">
        <v>81</v>
      </c>
      <c r="BR4" s="17" t="s">
        <v>65</v>
      </c>
      <c r="BS4" s="17" t="s">
        <v>65</v>
      </c>
      <c r="BT4" s="17" t="s">
        <v>65</v>
      </c>
      <c r="BU4" s="100"/>
    </row>
    <row r="5" spans="1:78" s="1" customFormat="1" ht="35.1" customHeight="1">
      <c r="A5" s="18"/>
      <c r="B5" s="18"/>
      <c r="C5" s="19" t="s">
        <v>82</v>
      </c>
      <c r="D5" s="18"/>
      <c r="E5" s="102" t="s">
        <v>83</v>
      </c>
      <c r="F5" s="18"/>
      <c r="G5" s="18">
        <v>6</v>
      </c>
      <c r="H5" s="20" t="s">
        <v>84</v>
      </c>
      <c r="I5" s="21" t="s">
        <v>85</v>
      </c>
      <c r="J5" s="21" t="s">
        <v>86</v>
      </c>
      <c r="K5" s="22" t="s">
        <v>87</v>
      </c>
      <c r="L5" s="22" t="s">
        <v>88</v>
      </c>
      <c r="M5" s="23">
        <v>1</v>
      </c>
      <c r="N5" s="19" t="s">
        <v>89</v>
      </c>
      <c r="O5" s="19" t="str">
        <f>IF(H5="","",VLOOKUP(H5,'[1]Procedimientos Publicar'!$C$6:$E$85,3,FALSE))</f>
        <v>SECRETARIA GENERAL</v>
      </c>
      <c r="P5" s="19" t="s">
        <v>90</v>
      </c>
      <c r="Q5" s="18"/>
      <c r="R5" s="18"/>
      <c r="S5" s="24"/>
      <c r="T5" s="25">
        <v>1</v>
      </c>
      <c r="U5" s="18"/>
      <c r="V5" s="26">
        <v>43831</v>
      </c>
      <c r="W5" s="26">
        <v>44196</v>
      </c>
      <c r="X5" s="27">
        <v>44620</v>
      </c>
      <c r="Y5" s="28">
        <v>44286</v>
      </c>
      <c r="Z5" s="29" t="s">
        <v>91</v>
      </c>
      <c r="AA5" s="18">
        <v>0.05</v>
      </c>
      <c r="AB5" s="30">
        <f>(IF(AA5="","",IF(OR($M5=0,$M5="",$Y5=""),"",AA5/$M5)))</f>
        <v>0.05</v>
      </c>
      <c r="AC5" s="31">
        <f>(IF(OR($T5="",AB5=""),"",IF(OR($T5=0,AB5=0),0,IF((AB5*100%)/$T5&gt;100%,100%,(AB5*100%)/$T5))))</f>
        <v>0.05</v>
      </c>
      <c r="AD5" s="32" t="str">
        <f t="shared" ref="AD5:AD25" si="0">IF(AA5="","",IF(AC5&lt;100%, IF(AC5&lt;25%, "ALERTA","EN TERMINO"), IF(AC5=100%, "OK", "EN TERMINO")))</f>
        <v>ALERTA</v>
      </c>
      <c r="AE5" s="33" t="s">
        <v>92</v>
      </c>
      <c r="AF5" s="34"/>
      <c r="AG5" s="35" t="str">
        <f>IF(AC5=100%,IF(AC5&gt;0.1%,"CUMPLIDA","PENDIENTE"),IF(AC5&lt;0%,"INCUMPLIDA","PENDIENTE"))</f>
        <v>PENDIENTE</v>
      </c>
      <c r="AH5" s="36" t="s">
        <v>93</v>
      </c>
      <c r="AI5" s="37" t="s">
        <v>94</v>
      </c>
      <c r="AJ5" s="33">
        <v>0.05</v>
      </c>
      <c r="AK5" s="38">
        <f>(IF(AJ5="","",IF(OR($M5=0,$M5="",AH5=""),"",AJ5/$M5)))</f>
        <v>0.05</v>
      </c>
      <c r="AL5" s="39">
        <f t="shared" ref="AL5:AL25" si="1">(IF(OR($T5="",AK5=""),"",IF(OR($T5=0,AK5=0),0,IF((AK5*100%)/$T5&gt;100%,100%,(AK5*100%)/$T5))))</f>
        <v>0.05</v>
      </c>
      <c r="AM5" s="32" t="str">
        <f t="shared" ref="AM5:AM25" si="2">IF(AJ5="","",IF(AL5&lt;100%, IF(AL5&lt;50%, "ALERTA","EN TERMINO"), IF(AL5=100%, "OK", "EN TERMINO")))</f>
        <v>ALERTA</v>
      </c>
      <c r="AN5" s="40" t="s">
        <v>91</v>
      </c>
      <c r="AO5" s="34" t="s">
        <v>95</v>
      </c>
      <c r="AP5" s="35" t="str">
        <f>IF(AL5=100%,IF(AL5&gt;50%,"CUMPLIDA","PENDIENTE"),IF(AL5&lt;40%,"ATENCIÓN","PENDIENTE"))</f>
        <v>ATENCIÓN</v>
      </c>
      <c r="AQ5" s="41">
        <v>44469</v>
      </c>
      <c r="AR5" s="33" t="s">
        <v>96</v>
      </c>
      <c r="AS5" s="34">
        <v>0.01</v>
      </c>
      <c r="AT5" s="42">
        <f t="shared" ref="AT5:AT25" si="3">(IF(AS5="","",IF(OR($M5=0,$M5="",AQ5=""),"",AS5/$M5)))</f>
        <v>0.01</v>
      </c>
      <c r="AU5" s="43">
        <f t="shared" ref="AU5:AU25" si="4">(IF(OR($T5="",AT5=""),"",IF(OR($T5=0,AT5=0),0,IF((AT5*100%)/$T5&gt;100%,100%,(AT5*100%)/$T5))))</f>
        <v>0.01</v>
      </c>
      <c r="AV5" s="32" t="str">
        <f t="shared" ref="AV5:AV25" si="5">IF(AS5="","",IF(AU5&lt;100%, IF(AU5&lt;75%, "ALERTA","EN TERMINO"), IF(AU5=100%, "OK", "EN TERMINO")))</f>
        <v>ALERTA</v>
      </c>
      <c r="AW5" s="33" t="s">
        <v>97</v>
      </c>
      <c r="AX5" s="33" t="s">
        <v>98</v>
      </c>
      <c r="AY5" s="35" t="str">
        <f>IF(AU5=100%,IF(AU5&gt;50%,"CUMPLIDA","PENDIENTE"),IF(AU5&lt;40%,"ATENCIÓN","PENDIENTE"))</f>
        <v>ATENCIÓN</v>
      </c>
      <c r="AZ5" s="41">
        <v>44524</v>
      </c>
      <c r="BA5" s="44" t="s">
        <v>99</v>
      </c>
      <c r="BB5" s="33">
        <v>0.28999999999999998</v>
      </c>
      <c r="BC5" s="38">
        <f t="shared" ref="BC5:BC25" si="6">(IF(BB5="","",IF(OR($M5=0,$M5="",AZ5=""),"",BB5/$M5)))</f>
        <v>0.28999999999999998</v>
      </c>
      <c r="BD5" s="45">
        <f t="shared" ref="BD5:BD25" si="7">(IF(OR($T5="",BC5=""),"",IF(OR($T5=0,BC5=0),0,IF((BC5*100%)/$T5&gt;100%,100%,(BC5*100%)/$T5))))</f>
        <v>0.28999999999999998</v>
      </c>
      <c r="BE5" s="32" t="str">
        <f t="shared" ref="BE5:BE25" si="8">IF(BB5="","",IF(BD5&lt;100%, IF(BD5&lt;100%, "ALERTA","EN TERMINO"), IF(BD5=100%, "OK", "EN TERMINO")))</f>
        <v>ALERTA</v>
      </c>
      <c r="BF5" s="33" t="s">
        <v>100</v>
      </c>
      <c r="BG5" s="33" t="s">
        <v>98</v>
      </c>
      <c r="BH5" s="35" t="str">
        <f t="shared" ref="BH5:BH25" si="9">IF(BD5=100%,IF(BD5&gt;25%,"CUMPLIDA","PENDIENTE"),IF(BD5&lt;25%,"INCUMPLIDA","PENDIENTE"))</f>
        <v>PENDIENTE</v>
      </c>
      <c r="BI5" s="41">
        <v>44544</v>
      </c>
      <c r="BJ5" s="44" t="s">
        <v>99</v>
      </c>
      <c r="BK5" s="33">
        <v>0.28999999999999998</v>
      </c>
      <c r="BL5" s="38">
        <f t="shared" ref="BL5:BL25" si="10">(IF(BK5="","",IF(OR($M5=0,$M5="",BI5=""),"",BK5/$M5)))</f>
        <v>0.28999999999999998</v>
      </c>
      <c r="BM5" s="45">
        <f t="shared" ref="BM5:BM25" si="11">(IF(OR($T5="",BL5=""),"",IF(OR($T5=0,BL5=0),0,IF((BL5*100%)/$T5&gt;100%,100%,(BL5*100%)/$T5))))</f>
        <v>0.28999999999999998</v>
      </c>
      <c r="BN5" s="32" t="str">
        <f t="shared" ref="BN5:BN25" si="12">IF(BK5="","",IF(BM5&lt;100%, IF(BM5&lt;100%, "ALERTA","EN TERMINO"), IF(BM5=100%, "OK", "EN TERMINO")))</f>
        <v>ALERTA</v>
      </c>
      <c r="BO5" s="46" t="s">
        <v>101</v>
      </c>
      <c r="BP5" s="33" t="s">
        <v>102</v>
      </c>
      <c r="BQ5" s="35" t="str">
        <f t="shared" ref="BQ5:BQ9" si="13">IF(BM5=100%,IF(BM5&gt;25%,"CUMPLIDA","PENDIENTE"),IF(BM5&lt;25%,"INCUMPLIDA","PENDIENTE"))</f>
        <v>PENDIENTE</v>
      </c>
      <c r="BR5" s="34"/>
      <c r="BS5" s="34" t="str">
        <f>IF(AY5="CUMPLIDA","CERRADO","ABIERTO")</f>
        <v>ABIERTO</v>
      </c>
      <c r="BT5" s="4"/>
      <c r="BU5" s="4"/>
    </row>
    <row r="6" spans="1:78" s="1" customFormat="1" ht="35.1" customHeight="1">
      <c r="A6" s="18"/>
      <c r="B6" s="18"/>
      <c r="C6" s="19" t="s">
        <v>82</v>
      </c>
      <c r="D6" s="18"/>
      <c r="E6" s="102"/>
      <c r="F6" s="18"/>
      <c r="G6" s="18">
        <v>7</v>
      </c>
      <c r="H6" s="20" t="s">
        <v>84</v>
      </c>
      <c r="I6" s="21" t="s">
        <v>103</v>
      </c>
      <c r="J6" s="24" t="s">
        <v>104</v>
      </c>
      <c r="K6" s="22" t="s">
        <v>105</v>
      </c>
      <c r="L6" s="22" t="s">
        <v>106</v>
      </c>
      <c r="M6" s="23">
        <v>1</v>
      </c>
      <c r="N6" s="19" t="s">
        <v>89</v>
      </c>
      <c r="O6" s="19" t="str">
        <f>IF(H6="","",VLOOKUP(H6,'[1]Procedimientos Publicar'!$C$6:$E$85,3,FALSE))</f>
        <v>SECRETARIA GENERAL</v>
      </c>
      <c r="P6" s="19" t="s">
        <v>90</v>
      </c>
      <c r="Q6" s="18"/>
      <c r="R6" s="18"/>
      <c r="S6" s="24"/>
      <c r="T6" s="25">
        <v>1</v>
      </c>
      <c r="U6" s="18"/>
      <c r="V6" s="27">
        <v>44743</v>
      </c>
      <c r="W6" s="26">
        <v>44012</v>
      </c>
      <c r="X6" s="47">
        <v>45657</v>
      </c>
      <c r="Y6" s="28">
        <v>44286</v>
      </c>
      <c r="Z6" s="29" t="s">
        <v>107</v>
      </c>
      <c r="AA6" s="18">
        <v>0.01</v>
      </c>
      <c r="AB6" s="30">
        <f>(IF(AA6="","",IF(OR($M6=0,$M6="",$Y6=""),"",AA6/$M6)))</f>
        <v>0.01</v>
      </c>
      <c r="AC6" s="31">
        <f t="shared" ref="AC6:AC25" si="14">(IF(OR($T6="",AB6=""),"",IF(OR($T6=0,AB6=0),0,IF((AB6*100%)/$T6&gt;100%,100%,(AB6*100%)/$T6))))</f>
        <v>0.01</v>
      </c>
      <c r="AD6" s="32" t="str">
        <f t="shared" si="0"/>
        <v>ALERTA</v>
      </c>
      <c r="AE6" s="33" t="s">
        <v>108</v>
      </c>
      <c r="AF6" s="34"/>
      <c r="AG6" s="35" t="str">
        <f>IF(AC6=100%,IF(AC6&gt;0.1%,"CUMPLIDA","PENDIENTE"),IF(AC6&lt;0%,"INCUMPLIDA","PENDIENTE"))</f>
        <v>PENDIENTE</v>
      </c>
      <c r="AH6" s="36" t="s">
        <v>93</v>
      </c>
      <c r="AI6" s="37" t="s">
        <v>109</v>
      </c>
      <c r="AJ6" s="33">
        <v>0.05</v>
      </c>
      <c r="AK6" s="38">
        <f t="shared" ref="AK6:AK8" si="15">(IF(AJ6="","",IF(OR($M6=0,$M6="",AH6=""),"",AJ6/$M6)))</f>
        <v>0.05</v>
      </c>
      <c r="AL6" s="39">
        <f t="shared" si="1"/>
        <v>0.05</v>
      </c>
      <c r="AM6" s="32" t="str">
        <f t="shared" si="2"/>
        <v>ALERTA</v>
      </c>
      <c r="AN6" s="40" t="s">
        <v>107</v>
      </c>
      <c r="AO6" s="34" t="s">
        <v>95</v>
      </c>
      <c r="AP6" s="35" t="str">
        <f t="shared" ref="AP6:AP8" si="16">IF(AL6=100%,IF(AL6&gt;50%,"CUMPLIDA","PENDIENTE"),IF(AL6&lt;40%,"ATENCIÓN","PENDIENTE"))</f>
        <v>ATENCIÓN</v>
      </c>
      <c r="AQ6" s="41">
        <v>44469</v>
      </c>
      <c r="AR6" s="33" t="s">
        <v>110</v>
      </c>
      <c r="AS6" s="34">
        <v>0.01</v>
      </c>
      <c r="AT6" s="42">
        <f t="shared" si="3"/>
        <v>0.01</v>
      </c>
      <c r="AU6" s="43">
        <f t="shared" si="4"/>
        <v>0.01</v>
      </c>
      <c r="AV6" s="32" t="str">
        <f t="shared" si="5"/>
        <v>ALERTA</v>
      </c>
      <c r="AW6" s="33" t="s">
        <v>111</v>
      </c>
      <c r="AX6" s="33" t="s">
        <v>98</v>
      </c>
      <c r="AY6" s="35" t="str">
        <f t="shared" ref="AY6:AY8" si="17">IF(AU6=100%,IF(AU6&gt;50%,"CUMPLIDA","PENDIENTE"),IF(AU6&lt;40%,"ATENCIÓN","PENDIENTE"))</f>
        <v>ATENCIÓN</v>
      </c>
      <c r="AZ6" s="41">
        <v>44524</v>
      </c>
      <c r="BA6" s="37" t="s">
        <v>112</v>
      </c>
      <c r="BB6" s="34">
        <v>0.01</v>
      </c>
      <c r="BC6" s="38">
        <f t="shared" si="6"/>
        <v>0.01</v>
      </c>
      <c r="BD6" s="45">
        <f t="shared" si="7"/>
        <v>0.01</v>
      </c>
      <c r="BE6" s="32" t="str">
        <f t="shared" si="8"/>
        <v>ALERTA</v>
      </c>
      <c r="BF6" s="33" t="s">
        <v>113</v>
      </c>
      <c r="BG6" s="33" t="s">
        <v>98</v>
      </c>
      <c r="BH6" s="35" t="str">
        <f t="shared" si="9"/>
        <v>INCUMPLIDA</v>
      </c>
      <c r="BI6" s="41">
        <v>44544</v>
      </c>
      <c r="BJ6" s="37" t="s">
        <v>112</v>
      </c>
      <c r="BK6" s="34">
        <v>0.01</v>
      </c>
      <c r="BL6" s="38">
        <f t="shared" si="10"/>
        <v>0.01</v>
      </c>
      <c r="BM6" s="45">
        <f t="shared" si="11"/>
        <v>0.01</v>
      </c>
      <c r="BN6" s="32" t="str">
        <f t="shared" si="12"/>
        <v>ALERTA</v>
      </c>
      <c r="BO6" s="46" t="s">
        <v>114</v>
      </c>
      <c r="BP6" s="33" t="s">
        <v>102</v>
      </c>
      <c r="BQ6" s="35" t="str">
        <f t="shared" si="13"/>
        <v>INCUMPLIDA</v>
      </c>
      <c r="BR6" s="34"/>
      <c r="BS6" s="34" t="str">
        <f t="shared" ref="BS6:BS25" si="18">IF(AY6="CUMPLIDA","CERRADO","ABIERTO")</f>
        <v>ABIERTO</v>
      </c>
      <c r="BT6" s="4"/>
      <c r="BU6" s="4"/>
    </row>
    <row r="7" spans="1:78" s="1" customFormat="1" ht="35.1" customHeight="1">
      <c r="A7" s="18"/>
      <c r="B7" s="18"/>
      <c r="C7" s="19" t="s">
        <v>82</v>
      </c>
      <c r="D7" s="18"/>
      <c r="E7" s="102"/>
      <c r="F7" s="18"/>
      <c r="G7" s="18">
        <v>10</v>
      </c>
      <c r="H7" s="20" t="s">
        <v>84</v>
      </c>
      <c r="I7" s="48" t="s">
        <v>115</v>
      </c>
      <c r="J7" s="49"/>
      <c r="K7" s="22"/>
      <c r="L7" s="22"/>
      <c r="M7" s="23">
        <v>1</v>
      </c>
      <c r="N7" s="19" t="s">
        <v>89</v>
      </c>
      <c r="O7" s="19" t="str">
        <f>IF(H7="","",VLOOKUP(H7,'[1]Procedimientos Publicar'!$C$6:$E$85,3,FALSE))</f>
        <v>SECRETARIA GENERAL</v>
      </c>
      <c r="P7" s="19" t="s">
        <v>90</v>
      </c>
      <c r="Q7" s="18"/>
      <c r="R7" s="18"/>
      <c r="S7" s="24"/>
      <c r="T7" s="25">
        <v>1</v>
      </c>
      <c r="U7" s="18"/>
      <c r="V7" s="27">
        <v>45658</v>
      </c>
      <c r="W7" s="26"/>
      <c r="X7" s="27">
        <v>45868</v>
      </c>
      <c r="Y7" s="28">
        <v>44286</v>
      </c>
      <c r="Z7" s="50" t="s">
        <v>116</v>
      </c>
      <c r="AA7" s="18">
        <v>0.01</v>
      </c>
      <c r="AB7" s="30">
        <f>(IF(AA7="","",IF(OR($M7=0,$M7="",$Y7=""),"",AA7/$M7)))</f>
        <v>0.01</v>
      </c>
      <c r="AC7" s="31">
        <f t="shared" si="14"/>
        <v>0.01</v>
      </c>
      <c r="AD7" s="32" t="str">
        <f t="shared" si="0"/>
        <v>ALERTA</v>
      </c>
      <c r="AE7" s="33" t="s">
        <v>117</v>
      </c>
      <c r="AF7" s="34"/>
      <c r="AG7" s="35" t="str">
        <f>IF(AC7=100%,IF(AC7&gt;0.1%,"CUMPLIDA","PENDIENTE"),IF(AC7&lt;0%,"INCUMPLIDA","PENDIENTE"))</f>
        <v>PENDIENTE</v>
      </c>
      <c r="AH7" s="36" t="s">
        <v>93</v>
      </c>
      <c r="AI7" s="51" t="s">
        <v>116</v>
      </c>
      <c r="AJ7" s="33">
        <v>0.05</v>
      </c>
      <c r="AK7" s="38">
        <f t="shared" si="15"/>
        <v>0.05</v>
      </c>
      <c r="AL7" s="39">
        <f t="shared" si="1"/>
        <v>0.05</v>
      </c>
      <c r="AM7" s="32" t="str">
        <f t="shared" si="2"/>
        <v>ALERTA</v>
      </c>
      <c r="AN7" s="33" t="s">
        <v>118</v>
      </c>
      <c r="AO7" s="34" t="s">
        <v>95</v>
      </c>
      <c r="AP7" s="35" t="str">
        <f t="shared" si="16"/>
        <v>ATENCIÓN</v>
      </c>
      <c r="AQ7" s="41">
        <v>44469</v>
      </c>
      <c r="AR7" s="33" t="s">
        <v>110</v>
      </c>
      <c r="AS7" s="34">
        <v>0.01</v>
      </c>
      <c r="AT7" s="42">
        <f t="shared" si="3"/>
        <v>0.01</v>
      </c>
      <c r="AU7" s="43">
        <f t="shared" si="4"/>
        <v>0.01</v>
      </c>
      <c r="AV7" s="32" t="str">
        <f t="shared" si="5"/>
        <v>ALERTA</v>
      </c>
      <c r="AW7" s="33" t="s">
        <v>119</v>
      </c>
      <c r="AX7" s="33" t="s">
        <v>98</v>
      </c>
      <c r="AY7" s="35" t="str">
        <f t="shared" si="17"/>
        <v>ATENCIÓN</v>
      </c>
      <c r="AZ7" s="41">
        <v>44524</v>
      </c>
      <c r="BA7" s="37" t="s">
        <v>120</v>
      </c>
      <c r="BB7" s="34">
        <v>0.01</v>
      </c>
      <c r="BC7" s="38">
        <f t="shared" si="6"/>
        <v>0.01</v>
      </c>
      <c r="BD7" s="45">
        <f t="shared" si="7"/>
        <v>0.01</v>
      </c>
      <c r="BE7" s="32" t="str">
        <f t="shared" si="8"/>
        <v>ALERTA</v>
      </c>
      <c r="BF7" s="33" t="s">
        <v>121</v>
      </c>
      <c r="BG7" s="33" t="s">
        <v>98</v>
      </c>
      <c r="BH7" s="35" t="str">
        <f t="shared" si="9"/>
        <v>INCUMPLIDA</v>
      </c>
      <c r="BI7" s="41">
        <v>44544</v>
      </c>
      <c r="BJ7" s="37" t="s">
        <v>120</v>
      </c>
      <c r="BK7" s="34">
        <v>0.01</v>
      </c>
      <c r="BL7" s="38">
        <f t="shared" si="10"/>
        <v>0.01</v>
      </c>
      <c r="BM7" s="45">
        <f t="shared" si="11"/>
        <v>0.01</v>
      </c>
      <c r="BN7" s="32" t="str">
        <f t="shared" si="12"/>
        <v>ALERTA</v>
      </c>
      <c r="BO7" s="46" t="s">
        <v>114</v>
      </c>
      <c r="BP7" s="33" t="s">
        <v>102</v>
      </c>
      <c r="BQ7" s="35" t="str">
        <f t="shared" si="13"/>
        <v>INCUMPLIDA</v>
      </c>
      <c r="BR7" s="34"/>
      <c r="BS7" s="34" t="str">
        <f t="shared" si="18"/>
        <v>ABIERTO</v>
      </c>
      <c r="BT7" s="4"/>
      <c r="BU7" s="4"/>
    </row>
    <row r="8" spans="1:78" s="1" customFormat="1" ht="35.1" customHeight="1">
      <c r="A8" s="18"/>
      <c r="B8" s="18"/>
      <c r="C8" s="19" t="s">
        <v>82</v>
      </c>
      <c r="D8" s="18"/>
      <c r="E8" s="102"/>
      <c r="F8" s="18"/>
      <c r="G8" s="18">
        <v>11</v>
      </c>
      <c r="H8" s="20" t="s">
        <v>84</v>
      </c>
      <c r="I8" s="48" t="s">
        <v>122</v>
      </c>
      <c r="J8" s="49"/>
      <c r="K8" s="22"/>
      <c r="L8" s="22"/>
      <c r="M8" s="23">
        <v>1</v>
      </c>
      <c r="N8" s="19" t="s">
        <v>89</v>
      </c>
      <c r="O8" s="19" t="str">
        <f>IF(H8="","",VLOOKUP(H8,'[1]Procedimientos Publicar'!$C$6:$E$85,3,FALSE))</f>
        <v>SECRETARIA GENERAL</v>
      </c>
      <c r="P8" s="19" t="s">
        <v>90</v>
      </c>
      <c r="Q8" s="18"/>
      <c r="R8" s="18"/>
      <c r="S8" s="24"/>
      <c r="T8" s="25">
        <v>1</v>
      </c>
      <c r="U8" s="18"/>
      <c r="V8" s="52">
        <v>45870</v>
      </c>
      <c r="W8" s="26"/>
      <c r="X8" s="47">
        <v>45899</v>
      </c>
      <c r="Y8" s="28">
        <v>44286</v>
      </c>
      <c r="Z8" s="53" t="s">
        <v>123</v>
      </c>
      <c r="AA8" s="18">
        <v>0.01</v>
      </c>
      <c r="AB8" s="30">
        <f>(IF(AA8="","",IF(OR($M8=0,$M8="",$Y8=""),"",AA8/$M8)))</f>
        <v>0.01</v>
      </c>
      <c r="AC8" s="31">
        <f t="shared" si="14"/>
        <v>0.01</v>
      </c>
      <c r="AD8" s="32" t="str">
        <f t="shared" si="0"/>
        <v>ALERTA</v>
      </c>
      <c r="AE8" s="33" t="s">
        <v>124</v>
      </c>
      <c r="AF8" s="34"/>
      <c r="AG8" s="35" t="str">
        <f>IF(AC8=100%,IF(AC8&gt;0.1%,"CUMPLIDA","PENDIENTE"),IF(AC8&lt;0%,"INCUMPLIDA","PENDIENTE"))</f>
        <v>PENDIENTE</v>
      </c>
      <c r="AH8" s="36" t="s">
        <v>93</v>
      </c>
      <c r="AI8" s="54" t="s">
        <v>125</v>
      </c>
      <c r="AJ8" s="33">
        <v>0.05</v>
      </c>
      <c r="AK8" s="38">
        <f t="shared" si="15"/>
        <v>0.05</v>
      </c>
      <c r="AL8" s="39">
        <f t="shared" si="1"/>
        <v>0.05</v>
      </c>
      <c r="AM8" s="32" t="str">
        <f t="shared" si="2"/>
        <v>ALERTA</v>
      </c>
      <c r="AN8" s="37" t="s">
        <v>126</v>
      </c>
      <c r="AO8" s="34" t="s">
        <v>95</v>
      </c>
      <c r="AP8" s="35" t="str">
        <f t="shared" si="16"/>
        <v>ATENCIÓN</v>
      </c>
      <c r="AQ8" s="41">
        <v>44469</v>
      </c>
      <c r="AR8" s="33" t="s">
        <v>110</v>
      </c>
      <c r="AS8" s="34">
        <v>0.01</v>
      </c>
      <c r="AT8" s="42">
        <f t="shared" si="3"/>
        <v>0.01</v>
      </c>
      <c r="AU8" s="43">
        <f t="shared" si="4"/>
        <v>0.01</v>
      </c>
      <c r="AV8" s="32" t="str">
        <f t="shared" si="5"/>
        <v>ALERTA</v>
      </c>
      <c r="AW8" s="33" t="s">
        <v>127</v>
      </c>
      <c r="AX8" s="33" t="s">
        <v>98</v>
      </c>
      <c r="AY8" s="35" t="str">
        <f t="shared" si="17"/>
        <v>ATENCIÓN</v>
      </c>
      <c r="AZ8" s="41">
        <v>44524</v>
      </c>
      <c r="BA8" s="37" t="s">
        <v>120</v>
      </c>
      <c r="BB8" s="34">
        <v>0.01</v>
      </c>
      <c r="BC8" s="38">
        <f t="shared" si="6"/>
        <v>0.01</v>
      </c>
      <c r="BD8" s="45">
        <f t="shared" si="7"/>
        <v>0.01</v>
      </c>
      <c r="BE8" s="32" t="str">
        <f t="shared" si="8"/>
        <v>ALERTA</v>
      </c>
      <c r="BF8" s="33" t="s">
        <v>128</v>
      </c>
      <c r="BG8" s="33" t="s">
        <v>98</v>
      </c>
      <c r="BH8" s="35" t="str">
        <f t="shared" si="9"/>
        <v>INCUMPLIDA</v>
      </c>
      <c r="BI8" s="41">
        <v>44544</v>
      </c>
      <c r="BJ8" s="37" t="s">
        <v>120</v>
      </c>
      <c r="BK8" s="34">
        <v>0.01</v>
      </c>
      <c r="BL8" s="38">
        <f t="shared" si="10"/>
        <v>0.01</v>
      </c>
      <c r="BM8" s="45">
        <f t="shared" si="11"/>
        <v>0.01</v>
      </c>
      <c r="BN8" s="32" t="str">
        <f t="shared" si="12"/>
        <v>ALERTA</v>
      </c>
      <c r="BO8" s="46" t="s">
        <v>114</v>
      </c>
      <c r="BP8" s="33" t="s">
        <v>102</v>
      </c>
      <c r="BQ8" s="35" t="str">
        <f t="shared" si="13"/>
        <v>INCUMPLIDA</v>
      </c>
      <c r="BR8" s="34"/>
      <c r="BS8" s="34" t="str">
        <f t="shared" si="18"/>
        <v>ABIERTO</v>
      </c>
      <c r="BT8" s="4"/>
      <c r="BU8" s="4"/>
    </row>
    <row r="9" spans="1:78" s="1" customFormat="1" ht="35.1" customHeight="1">
      <c r="A9" s="55"/>
      <c r="B9" s="55"/>
      <c r="C9" s="56" t="s">
        <v>82</v>
      </c>
      <c r="D9" s="57"/>
      <c r="E9" s="104" t="s">
        <v>129</v>
      </c>
      <c r="F9" s="58">
        <v>44130</v>
      </c>
      <c r="G9" s="57">
        <v>1</v>
      </c>
      <c r="H9" s="59" t="s">
        <v>84</v>
      </c>
      <c r="I9" s="60" t="s">
        <v>130</v>
      </c>
      <c r="J9" s="56" t="s">
        <v>131</v>
      </c>
      <c r="K9" s="56" t="s">
        <v>132</v>
      </c>
      <c r="L9" s="56" t="s">
        <v>133</v>
      </c>
      <c r="M9" s="23">
        <v>1</v>
      </c>
      <c r="N9" s="56" t="s">
        <v>89</v>
      </c>
      <c r="O9" s="56" t="str">
        <f>IF(H9="","",VLOOKUP(H9,'[1]Procedimientos Publicar'!$C$6:$E$85,3,FALSE))</f>
        <v>SECRETARIA GENERAL</v>
      </c>
      <c r="P9" s="61" t="s">
        <v>90</v>
      </c>
      <c r="Q9" s="62"/>
      <c r="R9" s="62"/>
      <c r="S9" s="62"/>
      <c r="T9" s="63">
        <v>1</v>
      </c>
      <c r="U9" s="57"/>
      <c r="V9" s="26">
        <v>44235</v>
      </c>
      <c r="W9" s="26">
        <v>44600</v>
      </c>
      <c r="X9" s="64"/>
      <c r="Y9" s="58">
        <v>44286</v>
      </c>
      <c r="Z9" s="65" t="s">
        <v>134</v>
      </c>
      <c r="AA9" s="66">
        <v>0.4</v>
      </c>
      <c r="AB9" s="67">
        <f t="shared" ref="AB9:AB25" si="19">(IF(AA9="","",IF(OR($M9=0,$M9="",$Y9=""),"",AA9/$M9)))</f>
        <v>0.4</v>
      </c>
      <c r="AC9" s="68">
        <f t="shared" si="14"/>
        <v>0.4</v>
      </c>
      <c r="AD9" s="32" t="str">
        <f t="shared" si="0"/>
        <v>EN TERMINO</v>
      </c>
      <c r="AE9" s="69" t="s">
        <v>135</v>
      </c>
      <c r="AF9" s="70"/>
      <c r="AG9" s="35" t="str">
        <f>IF(AC9=100%,IF(AC9&gt;25%,"CUMPLIDA","PENDIENTE"),IF(AC9&lt;25%,"INCUMPLIDA","PENDIENTE"))</f>
        <v>PENDIENTE</v>
      </c>
      <c r="AH9" s="36" t="s">
        <v>93</v>
      </c>
      <c r="AI9" s="71" t="s">
        <v>136</v>
      </c>
      <c r="AJ9" s="33">
        <v>0.4</v>
      </c>
      <c r="AK9" s="38">
        <f t="shared" ref="AK9:AK25" si="20">(IF(AJ9="","",IF(OR($M9=0,$M9="",AH9=""),"",AJ9/$M9)))</f>
        <v>0.4</v>
      </c>
      <c r="AL9" s="39">
        <f t="shared" si="1"/>
        <v>0.4</v>
      </c>
      <c r="AM9" s="32" t="str">
        <f t="shared" si="2"/>
        <v>ALERTA</v>
      </c>
      <c r="AN9" s="72" t="s">
        <v>137</v>
      </c>
      <c r="AO9" s="34" t="s">
        <v>95</v>
      </c>
      <c r="AP9" s="35" t="str">
        <f t="shared" ref="AP9:AP12" si="21">IF(AL9=100%,IF(AL9&gt;50%,"CUMPLIDA","PENDIENTE"),IF(AL9&lt;40%,"ATENCIÓN","PENDIENTE"))</f>
        <v>PENDIENTE</v>
      </c>
      <c r="AQ9" s="41">
        <v>44469</v>
      </c>
      <c r="AR9" s="73" t="s">
        <v>138</v>
      </c>
      <c r="AS9" s="73">
        <v>1</v>
      </c>
      <c r="AT9" s="42">
        <f t="shared" si="3"/>
        <v>1</v>
      </c>
      <c r="AU9" s="43">
        <f t="shared" si="4"/>
        <v>1</v>
      </c>
      <c r="AV9" s="32" t="str">
        <f t="shared" si="5"/>
        <v>OK</v>
      </c>
      <c r="AW9" s="33" t="s">
        <v>139</v>
      </c>
      <c r="AX9" s="33" t="s">
        <v>98</v>
      </c>
      <c r="AY9" s="35" t="str">
        <f t="shared" ref="AY9:AY22" si="22">IF(AU9=100%,IF(AU9&gt;75%,"CUMPLIDA","PENDIENTE"),IF(AU9&lt;75%,"INCUMPLIDA","PENDIENTE"))</f>
        <v>CUMPLIDA</v>
      </c>
      <c r="AZ9" s="41"/>
      <c r="BA9" s="33"/>
      <c r="BB9" s="33"/>
      <c r="BC9" s="38" t="str">
        <f t="shared" si="6"/>
        <v/>
      </c>
      <c r="BD9" s="45" t="str">
        <f t="shared" si="7"/>
        <v/>
      </c>
      <c r="BE9" s="32" t="str">
        <f t="shared" si="8"/>
        <v/>
      </c>
      <c r="BF9" s="74"/>
      <c r="BG9" s="4"/>
      <c r="BH9" s="35" t="str">
        <f t="shared" si="9"/>
        <v>PENDIENTE</v>
      </c>
      <c r="BI9" s="41"/>
      <c r="BJ9" s="33"/>
      <c r="BK9" s="33"/>
      <c r="BL9" s="38" t="str">
        <f t="shared" si="10"/>
        <v/>
      </c>
      <c r="BM9" s="45" t="str">
        <f t="shared" si="11"/>
        <v/>
      </c>
      <c r="BN9" s="32" t="str">
        <f t="shared" si="12"/>
        <v/>
      </c>
      <c r="BO9" s="74"/>
      <c r="BP9" s="4"/>
      <c r="BQ9" s="35" t="str">
        <f t="shared" si="13"/>
        <v>PENDIENTE</v>
      </c>
      <c r="BR9" s="34"/>
      <c r="BS9" s="34" t="str">
        <f t="shared" si="18"/>
        <v>CERRADO</v>
      </c>
      <c r="BT9" s="4"/>
      <c r="BU9" s="4"/>
    </row>
    <row r="10" spans="1:78" s="1" customFormat="1" ht="35.1" customHeight="1">
      <c r="A10" s="55"/>
      <c r="B10" s="55"/>
      <c r="C10" s="56" t="s">
        <v>82</v>
      </c>
      <c r="D10" s="57"/>
      <c r="E10" s="105"/>
      <c r="F10" s="58">
        <v>44130</v>
      </c>
      <c r="G10" s="57">
        <v>2</v>
      </c>
      <c r="H10" s="59" t="s">
        <v>84</v>
      </c>
      <c r="I10" s="60" t="s">
        <v>140</v>
      </c>
      <c r="J10" s="56" t="s">
        <v>141</v>
      </c>
      <c r="K10" s="56" t="s">
        <v>142</v>
      </c>
      <c r="L10" s="56" t="s">
        <v>133</v>
      </c>
      <c r="M10" s="23">
        <v>1</v>
      </c>
      <c r="N10" s="56" t="s">
        <v>89</v>
      </c>
      <c r="O10" s="56" t="str">
        <f>IF(H10="","",VLOOKUP(H10,'[1]Procedimientos Publicar'!$C$6:$E$85,3,FALSE))</f>
        <v>SECRETARIA GENERAL</v>
      </c>
      <c r="P10" s="61" t="s">
        <v>90</v>
      </c>
      <c r="Q10" s="62"/>
      <c r="R10" s="62"/>
      <c r="S10" s="62"/>
      <c r="T10" s="63">
        <v>1</v>
      </c>
      <c r="U10" s="57"/>
      <c r="V10" s="26">
        <v>44235</v>
      </c>
      <c r="W10" s="26">
        <v>44600</v>
      </c>
      <c r="X10" s="64"/>
      <c r="Y10" s="58">
        <v>44286</v>
      </c>
      <c r="Z10" s="65" t="s">
        <v>143</v>
      </c>
      <c r="AA10" s="66">
        <v>0.25</v>
      </c>
      <c r="AB10" s="67">
        <f t="shared" si="19"/>
        <v>0.25</v>
      </c>
      <c r="AC10" s="68">
        <f t="shared" si="14"/>
        <v>0.25</v>
      </c>
      <c r="AD10" s="32" t="str">
        <f t="shared" si="0"/>
        <v>EN TERMINO</v>
      </c>
      <c r="AE10" s="69" t="s">
        <v>135</v>
      </c>
      <c r="AF10" s="70"/>
      <c r="AG10" s="35" t="str">
        <f>IF(AC10=100%,IF(AC10&gt;25%,"CUMPLIDA","PENDIENTE"),IF(AC10&lt;25%,"INCUMPLIDA","PENDIENTE"))</f>
        <v>PENDIENTE</v>
      </c>
      <c r="AH10" s="36" t="s">
        <v>93</v>
      </c>
      <c r="AI10" s="75" t="s">
        <v>144</v>
      </c>
      <c r="AJ10" s="33">
        <v>0.25</v>
      </c>
      <c r="AK10" s="38">
        <f t="shared" si="20"/>
        <v>0.25</v>
      </c>
      <c r="AL10" s="39">
        <f t="shared" si="1"/>
        <v>0.25</v>
      </c>
      <c r="AM10" s="32" t="str">
        <f t="shared" si="2"/>
        <v>ALERTA</v>
      </c>
      <c r="AN10" s="72" t="s">
        <v>145</v>
      </c>
      <c r="AO10" s="34" t="s">
        <v>95</v>
      </c>
      <c r="AP10" s="35" t="str">
        <f t="shared" si="21"/>
        <v>ATENCIÓN</v>
      </c>
      <c r="AQ10" s="41">
        <v>44469</v>
      </c>
      <c r="AR10" s="37" t="s">
        <v>146</v>
      </c>
      <c r="AS10" s="73">
        <v>0.5</v>
      </c>
      <c r="AT10" s="42">
        <f t="shared" si="3"/>
        <v>0.5</v>
      </c>
      <c r="AU10" s="43">
        <f t="shared" si="4"/>
        <v>0.5</v>
      </c>
      <c r="AV10" s="32" t="str">
        <f t="shared" si="5"/>
        <v>ALERTA</v>
      </c>
      <c r="AW10" s="33" t="s">
        <v>147</v>
      </c>
      <c r="AX10" s="33" t="s">
        <v>98</v>
      </c>
      <c r="AY10" s="35" t="str">
        <f>IF(AU10=100%,IF(AU10&gt;75%,"CUMPLIDA","PENDIENTE"),IF(AU10&lt;75%,"ATENCIÓN","PENDIENTE"))</f>
        <v>ATENCIÓN</v>
      </c>
      <c r="AZ10" s="41">
        <v>44524</v>
      </c>
      <c r="BA10" s="37" t="s">
        <v>148</v>
      </c>
      <c r="BB10" s="73">
        <v>0.5</v>
      </c>
      <c r="BC10" s="38">
        <f t="shared" si="6"/>
        <v>0.5</v>
      </c>
      <c r="BD10" s="45">
        <f t="shared" si="7"/>
        <v>0.5</v>
      </c>
      <c r="BE10" s="32" t="str">
        <f t="shared" si="8"/>
        <v>ALERTA</v>
      </c>
      <c r="BF10" s="33" t="s">
        <v>149</v>
      </c>
      <c r="BG10" s="33" t="s">
        <v>98</v>
      </c>
      <c r="BH10" s="35" t="str">
        <f>IF(BD10=100%,IF(BD10&gt;25%,"CUMPLIDA","PENDIENTE"),IF(BD10&lt;25%,"INCUMPLIDA","PENDIENTE"))</f>
        <v>PENDIENTE</v>
      </c>
      <c r="BI10" s="41">
        <v>44544</v>
      </c>
      <c r="BJ10" s="37"/>
      <c r="BK10" s="73">
        <v>0.5</v>
      </c>
      <c r="BL10" s="38">
        <f t="shared" si="10"/>
        <v>0.5</v>
      </c>
      <c r="BM10" s="45">
        <f t="shared" si="11"/>
        <v>0.5</v>
      </c>
      <c r="BN10" s="32" t="str">
        <f t="shared" si="12"/>
        <v>ALERTA</v>
      </c>
      <c r="BO10" s="76" t="s">
        <v>150</v>
      </c>
      <c r="BP10" s="33" t="s">
        <v>102</v>
      </c>
      <c r="BQ10" s="35" t="str">
        <f>IF(BM10=100%,IF(BM10&gt;25%,"CUMPLIDA","PENDIENTE"),IF(BM10&lt;25%,"INCUMPLIDA","PENDIENTE"))</f>
        <v>PENDIENTE</v>
      </c>
      <c r="BR10" s="34"/>
      <c r="BS10" s="34" t="str">
        <f t="shared" si="18"/>
        <v>ABIERTO</v>
      </c>
      <c r="BT10" s="4"/>
      <c r="BU10" s="4"/>
    </row>
    <row r="11" spans="1:78" s="1" customFormat="1" ht="35.1" customHeight="1">
      <c r="A11" s="55"/>
      <c r="B11" s="55"/>
      <c r="C11" s="56" t="s">
        <v>82</v>
      </c>
      <c r="D11" s="57"/>
      <c r="E11" s="105"/>
      <c r="F11" s="58">
        <v>44130</v>
      </c>
      <c r="G11" s="57">
        <v>3</v>
      </c>
      <c r="H11" s="59" t="s">
        <v>84</v>
      </c>
      <c r="I11" s="77" t="s">
        <v>151</v>
      </c>
      <c r="J11" s="56" t="s">
        <v>152</v>
      </c>
      <c r="K11" s="56" t="s">
        <v>153</v>
      </c>
      <c r="L11" s="56" t="s">
        <v>154</v>
      </c>
      <c r="M11" s="23">
        <v>1</v>
      </c>
      <c r="N11" s="56" t="s">
        <v>89</v>
      </c>
      <c r="O11" s="56" t="str">
        <f>IF(H11="","",VLOOKUP(H11,'[1]Procedimientos Publicar'!$C$6:$E$85,3,FALSE))</f>
        <v>SECRETARIA GENERAL</v>
      </c>
      <c r="P11" s="61" t="s">
        <v>90</v>
      </c>
      <c r="Q11" s="62"/>
      <c r="R11" s="62"/>
      <c r="S11" s="62"/>
      <c r="T11" s="63">
        <v>1</v>
      </c>
      <c r="U11" s="57"/>
      <c r="V11" s="26">
        <v>44235</v>
      </c>
      <c r="W11" s="26">
        <v>44600</v>
      </c>
      <c r="X11" s="64"/>
      <c r="Y11" s="58">
        <v>44286</v>
      </c>
      <c r="Z11" s="65" t="s">
        <v>155</v>
      </c>
      <c r="AA11" s="66">
        <v>0.25</v>
      </c>
      <c r="AB11" s="67">
        <f t="shared" si="19"/>
        <v>0.25</v>
      </c>
      <c r="AC11" s="68">
        <f t="shared" si="14"/>
        <v>0.25</v>
      </c>
      <c r="AD11" s="32" t="str">
        <f t="shared" si="0"/>
        <v>EN TERMINO</v>
      </c>
      <c r="AE11" s="69" t="s">
        <v>135</v>
      </c>
      <c r="AF11" s="70"/>
      <c r="AG11" s="35" t="str">
        <f>IF(AC11=100%,IF(AC11&gt;25%,"CUMPLIDA","PENDIENTE"),IF(AC11&lt;25%,"INCUMPLIDA","PENDIENTE"))</f>
        <v>PENDIENTE</v>
      </c>
      <c r="AH11" s="36" t="s">
        <v>93</v>
      </c>
      <c r="AI11" s="73" t="s">
        <v>156</v>
      </c>
      <c r="AJ11" s="33">
        <v>0.25</v>
      </c>
      <c r="AK11" s="38">
        <f t="shared" si="20"/>
        <v>0.25</v>
      </c>
      <c r="AL11" s="39">
        <f t="shared" si="1"/>
        <v>0.25</v>
      </c>
      <c r="AM11" s="32" t="str">
        <f t="shared" si="2"/>
        <v>ALERTA</v>
      </c>
      <c r="AN11" s="73" t="s">
        <v>157</v>
      </c>
      <c r="AO11" s="34" t="s">
        <v>95</v>
      </c>
      <c r="AP11" s="35" t="str">
        <f t="shared" si="21"/>
        <v>ATENCIÓN</v>
      </c>
      <c r="AQ11" s="41">
        <v>44469</v>
      </c>
      <c r="AR11" s="33" t="s">
        <v>158</v>
      </c>
      <c r="AS11" s="73">
        <v>1</v>
      </c>
      <c r="AT11" s="42">
        <f t="shared" si="3"/>
        <v>1</v>
      </c>
      <c r="AU11" s="43">
        <f t="shared" si="4"/>
        <v>1</v>
      </c>
      <c r="AV11" s="32" t="str">
        <f t="shared" si="5"/>
        <v>OK</v>
      </c>
      <c r="AW11" s="33" t="s">
        <v>159</v>
      </c>
      <c r="AX11" s="33" t="s">
        <v>98</v>
      </c>
      <c r="AY11" s="35" t="str">
        <f t="shared" si="22"/>
        <v>CUMPLIDA</v>
      </c>
      <c r="AZ11" s="41"/>
      <c r="BA11" s="33"/>
      <c r="BB11" s="33"/>
      <c r="BC11" s="38" t="str">
        <f t="shared" si="6"/>
        <v/>
      </c>
      <c r="BD11" s="45" t="str">
        <f t="shared" si="7"/>
        <v/>
      </c>
      <c r="BE11" s="32" t="str">
        <f t="shared" si="8"/>
        <v/>
      </c>
      <c r="BF11" s="74"/>
      <c r="BG11" s="4"/>
      <c r="BH11" s="35" t="str">
        <f t="shared" si="9"/>
        <v>PENDIENTE</v>
      </c>
      <c r="BI11" s="41"/>
      <c r="BJ11" s="33"/>
      <c r="BK11" s="33"/>
      <c r="BL11" s="38" t="str">
        <f t="shared" si="10"/>
        <v/>
      </c>
      <c r="BM11" s="45" t="str">
        <f t="shared" si="11"/>
        <v/>
      </c>
      <c r="BN11" s="32" t="str">
        <f t="shared" si="12"/>
        <v/>
      </c>
      <c r="BO11" s="74"/>
      <c r="BP11" s="4"/>
      <c r="BQ11" s="35" t="str">
        <f t="shared" ref="BQ11:BQ12" si="23">IF(BM11=100%,IF(BM11&gt;25%,"CUMPLIDA","PENDIENTE"),IF(BM11&lt;25%,"INCUMPLIDA","PENDIENTE"))</f>
        <v>PENDIENTE</v>
      </c>
      <c r="BR11" s="34"/>
      <c r="BS11" s="34" t="str">
        <f t="shared" si="18"/>
        <v>CERRADO</v>
      </c>
      <c r="BT11" s="4"/>
      <c r="BU11" s="4"/>
    </row>
    <row r="12" spans="1:78" s="1" customFormat="1" ht="35.1" customHeight="1">
      <c r="A12" s="55"/>
      <c r="B12" s="55"/>
      <c r="C12" s="56" t="s">
        <v>82</v>
      </c>
      <c r="D12" s="57"/>
      <c r="E12" s="105"/>
      <c r="F12" s="58">
        <v>44130</v>
      </c>
      <c r="G12" s="57">
        <v>4</v>
      </c>
      <c r="H12" s="59" t="s">
        <v>84</v>
      </c>
      <c r="I12" s="78" t="s">
        <v>160</v>
      </c>
      <c r="J12" s="56" t="s">
        <v>161</v>
      </c>
      <c r="K12" s="79" t="s">
        <v>162</v>
      </c>
      <c r="L12" s="56" t="s">
        <v>163</v>
      </c>
      <c r="M12" s="23">
        <v>1</v>
      </c>
      <c r="N12" s="56" t="s">
        <v>89</v>
      </c>
      <c r="O12" s="56" t="str">
        <f>IF(H12="","",VLOOKUP(H12,'[1]Procedimientos Publicar'!$C$6:$E$85,3,FALSE))</f>
        <v>SECRETARIA GENERAL</v>
      </c>
      <c r="P12" s="61" t="s">
        <v>90</v>
      </c>
      <c r="Q12" s="62"/>
      <c r="R12" s="62"/>
      <c r="S12" s="62"/>
      <c r="T12" s="63">
        <v>1</v>
      </c>
      <c r="U12" s="57"/>
      <c r="V12" s="26">
        <v>44235</v>
      </c>
      <c r="W12" s="26">
        <v>44600</v>
      </c>
      <c r="X12" s="64"/>
      <c r="Y12" s="58">
        <v>44286</v>
      </c>
      <c r="Z12" s="65" t="s">
        <v>164</v>
      </c>
      <c r="AA12" s="66">
        <v>0.01</v>
      </c>
      <c r="AB12" s="67">
        <f t="shared" si="19"/>
        <v>0.01</v>
      </c>
      <c r="AC12" s="68">
        <f t="shared" si="14"/>
        <v>0.01</v>
      </c>
      <c r="AD12" s="32" t="str">
        <f t="shared" si="0"/>
        <v>ALERTA</v>
      </c>
      <c r="AE12" s="33" t="s">
        <v>165</v>
      </c>
      <c r="AF12" s="70"/>
      <c r="AG12" s="35" t="str">
        <f>IF(AC12=100%,IF(AC12&gt;0.01%,"CUMPLIDA","PENDIENTE"),IF(AC12&lt;0%,"INCUMPLIDA","PENDIENTE"))</f>
        <v>PENDIENTE</v>
      </c>
      <c r="AH12" s="36" t="s">
        <v>93</v>
      </c>
      <c r="AI12" s="73" t="s">
        <v>166</v>
      </c>
      <c r="AJ12" s="33">
        <v>0.5</v>
      </c>
      <c r="AK12" s="38">
        <f t="shared" si="20"/>
        <v>0.5</v>
      </c>
      <c r="AL12" s="39">
        <f t="shared" si="1"/>
        <v>0.5</v>
      </c>
      <c r="AM12" s="32" t="str">
        <f t="shared" si="2"/>
        <v>EN TERMINO</v>
      </c>
      <c r="AN12" s="73" t="s">
        <v>167</v>
      </c>
      <c r="AO12" s="34" t="s">
        <v>95</v>
      </c>
      <c r="AP12" s="35" t="str">
        <f t="shared" si="21"/>
        <v>PENDIENTE</v>
      </c>
      <c r="AQ12" s="41">
        <v>44469</v>
      </c>
      <c r="AR12" s="33" t="s">
        <v>168</v>
      </c>
      <c r="AS12" s="73">
        <v>1</v>
      </c>
      <c r="AT12" s="42">
        <f t="shared" si="3"/>
        <v>1</v>
      </c>
      <c r="AU12" s="43">
        <f t="shared" si="4"/>
        <v>1</v>
      </c>
      <c r="AV12" s="32" t="str">
        <f t="shared" si="5"/>
        <v>OK</v>
      </c>
      <c r="AW12" s="33" t="s">
        <v>169</v>
      </c>
      <c r="AX12" s="33" t="s">
        <v>98</v>
      </c>
      <c r="AY12" s="35" t="str">
        <f t="shared" si="22"/>
        <v>CUMPLIDA</v>
      </c>
      <c r="AZ12" s="41"/>
      <c r="BA12" s="33"/>
      <c r="BB12" s="33"/>
      <c r="BC12" s="38" t="str">
        <f t="shared" si="6"/>
        <v/>
      </c>
      <c r="BD12" s="45" t="str">
        <f t="shared" si="7"/>
        <v/>
      </c>
      <c r="BE12" s="32" t="str">
        <f t="shared" si="8"/>
        <v/>
      </c>
      <c r="BF12" s="74"/>
      <c r="BG12" s="4"/>
      <c r="BH12" s="35" t="str">
        <f t="shared" si="9"/>
        <v>PENDIENTE</v>
      </c>
      <c r="BI12" s="41"/>
      <c r="BJ12" s="33"/>
      <c r="BK12" s="33"/>
      <c r="BL12" s="38" t="str">
        <f t="shared" si="10"/>
        <v/>
      </c>
      <c r="BM12" s="45" t="str">
        <f t="shared" si="11"/>
        <v/>
      </c>
      <c r="BN12" s="32" t="str">
        <f t="shared" si="12"/>
        <v/>
      </c>
      <c r="BO12" s="74"/>
      <c r="BP12" s="4"/>
      <c r="BQ12" s="35" t="str">
        <f t="shared" si="23"/>
        <v>PENDIENTE</v>
      </c>
      <c r="BR12" s="34"/>
      <c r="BS12" s="34" t="str">
        <f t="shared" si="18"/>
        <v>CERRADO</v>
      </c>
      <c r="BT12" s="4"/>
      <c r="BU12" s="4"/>
    </row>
    <row r="13" spans="1:78" s="1" customFormat="1" ht="35.1" customHeight="1">
      <c r="A13" s="55"/>
      <c r="B13" s="55"/>
      <c r="C13" s="56" t="s">
        <v>82</v>
      </c>
      <c r="D13" s="57"/>
      <c r="E13" s="105"/>
      <c r="F13" s="58">
        <v>44130</v>
      </c>
      <c r="G13" s="57">
        <v>6</v>
      </c>
      <c r="H13" s="59" t="s">
        <v>84</v>
      </c>
      <c r="I13" s="77" t="s">
        <v>170</v>
      </c>
      <c r="J13" s="56" t="s">
        <v>171</v>
      </c>
      <c r="K13" s="56" t="s">
        <v>172</v>
      </c>
      <c r="L13" s="56" t="s">
        <v>173</v>
      </c>
      <c r="M13" s="23">
        <v>1</v>
      </c>
      <c r="N13" s="56" t="s">
        <v>89</v>
      </c>
      <c r="O13" s="56" t="str">
        <f>IF(H13="","",VLOOKUP(H13,'[1]Procedimientos Publicar'!$C$6:$E$85,3,FALSE))</f>
        <v>SECRETARIA GENERAL</v>
      </c>
      <c r="P13" s="56" t="s">
        <v>90</v>
      </c>
      <c r="Q13" s="62"/>
      <c r="R13" s="62"/>
      <c r="S13" s="62"/>
      <c r="T13" s="63">
        <v>1</v>
      </c>
      <c r="U13" s="57"/>
      <c r="V13" s="26">
        <v>44235</v>
      </c>
      <c r="W13" s="26">
        <v>44600</v>
      </c>
      <c r="X13" s="64"/>
      <c r="Y13" s="58">
        <v>44286</v>
      </c>
      <c r="Z13" s="65" t="s">
        <v>174</v>
      </c>
      <c r="AA13" s="66">
        <v>0.5</v>
      </c>
      <c r="AB13" s="67">
        <f t="shared" si="19"/>
        <v>0.5</v>
      </c>
      <c r="AC13" s="68">
        <f t="shared" si="14"/>
        <v>0.5</v>
      </c>
      <c r="AD13" s="32" t="str">
        <f t="shared" si="0"/>
        <v>EN TERMINO</v>
      </c>
      <c r="AE13" s="69" t="s">
        <v>135</v>
      </c>
      <c r="AF13" s="70"/>
      <c r="AG13" s="35" t="str">
        <f t="shared" ref="AG13:AG18" si="24">IF(AC13=100%,IF(AC13&gt;25%,"CUMPLIDA","PENDIENTE"),IF(AC13&lt;25%,"INCUMPLIDA","PENDIENTE"))</f>
        <v>PENDIENTE</v>
      </c>
      <c r="AH13" s="36" t="s">
        <v>93</v>
      </c>
      <c r="AI13" s="73" t="s">
        <v>175</v>
      </c>
      <c r="AJ13" s="42">
        <v>0.25</v>
      </c>
      <c r="AK13" s="38">
        <f t="shared" si="20"/>
        <v>0.25</v>
      </c>
      <c r="AL13" s="39">
        <f t="shared" si="1"/>
        <v>0.25</v>
      </c>
      <c r="AM13" s="32" t="str">
        <f t="shared" si="2"/>
        <v>ALERTA</v>
      </c>
      <c r="AN13" s="73" t="s">
        <v>176</v>
      </c>
      <c r="AO13" s="34" t="s">
        <v>95</v>
      </c>
      <c r="AP13" s="35" t="str">
        <f t="shared" ref="AP13:AP17" si="25">IF(AL13=100%,IF(AL13&gt;50%,"CUMPLIDA","PENDIENTE"),IF(AL13&lt;40%,"ATENCIÓN","PENDIENTE"))</f>
        <v>ATENCIÓN</v>
      </c>
      <c r="AQ13" s="41">
        <v>44469</v>
      </c>
      <c r="AR13" s="33" t="s">
        <v>177</v>
      </c>
      <c r="AS13" s="33">
        <v>0.75</v>
      </c>
      <c r="AT13" s="42">
        <f t="shared" si="3"/>
        <v>0.75</v>
      </c>
      <c r="AU13" s="43">
        <f t="shared" si="4"/>
        <v>0.75</v>
      </c>
      <c r="AV13" s="32" t="str">
        <f t="shared" si="5"/>
        <v>EN TERMINO</v>
      </c>
      <c r="AW13" s="33" t="s">
        <v>178</v>
      </c>
      <c r="AX13" s="33" t="s">
        <v>98</v>
      </c>
      <c r="AY13" s="35" t="str">
        <f t="shared" si="22"/>
        <v>PENDIENTE</v>
      </c>
      <c r="AZ13" s="41">
        <v>44524</v>
      </c>
      <c r="BA13" s="37" t="s">
        <v>179</v>
      </c>
      <c r="BB13" s="33">
        <v>0.75</v>
      </c>
      <c r="BC13" s="38">
        <f t="shared" si="6"/>
        <v>0.75</v>
      </c>
      <c r="BD13" s="45">
        <f t="shared" si="7"/>
        <v>0.75</v>
      </c>
      <c r="BE13" s="32" t="str">
        <f t="shared" si="8"/>
        <v>ALERTA</v>
      </c>
      <c r="BF13" s="33" t="s">
        <v>180</v>
      </c>
      <c r="BG13" s="33" t="s">
        <v>98</v>
      </c>
      <c r="BH13" s="35" t="str">
        <f>IF(BD13=100%,IF(BD13&gt;25%,"CUMPLIDA","PENDIENTE"),IF(BD13&lt;25%,"INCUMPLIDA","PENDIENTE"))</f>
        <v>PENDIENTE</v>
      </c>
      <c r="BI13" s="41">
        <v>44544</v>
      </c>
      <c r="BJ13" s="69" t="s">
        <v>181</v>
      </c>
      <c r="BK13" s="33">
        <v>0.75</v>
      </c>
      <c r="BL13" s="38">
        <f t="shared" si="10"/>
        <v>0.75</v>
      </c>
      <c r="BM13" s="45">
        <f t="shared" si="11"/>
        <v>0.75</v>
      </c>
      <c r="BN13" s="32" t="str">
        <f t="shared" si="12"/>
        <v>ALERTA</v>
      </c>
      <c r="BO13" s="69" t="s">
        <v>182</v>
      </c>
      <c r="BP13" s="33" t="s">
        <v>102</v>
      </c>
      <c r="BQ13" s="35" t="str">
        <f>IF(BM13=100%,IF(BM13&gt;25%,"CUMPLIDA","PENDIENTE"),IF(BM13&lt;25%,"INCUMPLIDA","PENDIENTE"))</f>
        <v>PENDIENTE</v>
      </c>
      <c r="BR13" s="34"/>
      <c r="BS13" s="34" t="str">
        <f t="shared" si="18"/>
        <v>ABIERTO</v>
      </c>
      <c r="BT13" s="4"/>
      <c r="BU13" s="4"/>
    </row>
    <row r="14" spans="1:78" s="1" customFormat="1" ht="35.1" customHeight="1">
      <c r="A14" s="55"/>
      <c r="B14" s="55"/>
      <c r="C14" s="56" t="s">
        <v>82</v>
      </c>
      <c r="D14" s="57"/>
      <c r="E14" s="105"/>
      <c r="F14" s="58">
        <v>44130</v>
      </c>
      <c r="G14" s="57">
        <v>7</v>
      </c>
      <c r="H14" s="59" t="s">
        <v>84</v>
      </c>
      <c r="I14" s="77" t="s">
        <v>183</v>
      </c>
      <c r="J14" s="56" t="s">
        <v>184</v>
      </c>
      <c r="K14" s="56" t="s">
        <v>185</v>
      </c>
      <c r="L14" s="56" t="s">
        <v>186</v>
      </c>
      <c r="M14" s="23">
        <v>1</v>
      </c>
      <c r="N14" s="56" t="s">
        <v>89</v>
      </c>
      <c r="O14" s="56" t="str">
        <f>IF(H14="","",VLOOKUP(H14,'[1]Procedimientos Publicar'!$C$6:$E$85,3,FALSE))</f>
        <v>SECRETARIA GENERAL</v>
      </c>
      <c r="P14" s="61" t="s">
        <v>90</v>
      </c>
      <c r="Q14" s="62"/>
      <c r="R14" s="62"/>
      <c r="S14" s="62"/>
      <c r="T14" s="63">
        <v>1</v>
      </c>
      <c r="U14" s="57"/>
      <c r="V14" s="26">
        <v>44235</v>
      </c>
      <c r="W14" s="26">
        <v>44600</v>
      </c>
      <c r="X14" s="64"/>
      <c r="Y14" s="58">
        <v>44286</v>
      </c>
      <c r="Z14" s="65" t="s">
        <v>187</v>
      </c>
      <c r="AA14" s="66">
        <v>0.5</v>
      </c>
      <c r="AB14" s="67">
        <f t="shared" si="19"/>
        <v>0.5</v>
      </c>
      <c r="AC14" s="68">
        <f t="shared" si="14"/>
        <v>0.5</v>
      </c>
      <c r="AD14" s="32" t="str">
        <f t="shared" si="0"/>
        <v>EN TERMINO</v>
      </c>
      <c r="AE14" s="69" t="s">
        <v>135</v>
      </c>
      <c r="AF14" s="70"/>
      <c r="AG14" s="35" t="str">
        <f t="shared" si="24"/>
        <v>PENDIENTE</v>
      </c>
      <c r="AH14" s="36" t="s">
        <v>93</v>
      </c>
      <c r="AI14" s="72" t="s">
        <v>188</v>
      </c>
      <c r="AJ14" s="42">
        <v>0.8</v>
      </c>
      <c r="AK14" s="38">
        <f t="shared" si="20"/>
        <v>0.8</v>
      </c>
      <c r="AL14" s="39">
        <f t="shared" si="1"/>
        <v>0.8</v>
      </c>
      <c r="AM14" s="32" t="str">
        <f t="shared" si="2"/>
        <v>EN TERMINO</v>
      </c>
      <c r="AN14" s="72" t="s">
        <v>189</v>
      </c>
      <c r="AO14" s="34" t="s">
        <v>95</v>
      </c>
      <c r="AP14" s="35" t="str">
        <f t="shared" si="25"/>
        <v>PENDIENTE</v>
      </c>
      <c r="AQ14" s="41">
        <v>44469</v>
      </c>
      <c r="AR14" s="33" t="s">
        <v>190</v>
      </c>
      <c r="AS14" s="33">
        <v>1</v>
      </c>
      <c r="AT14" s="42">
        <f t="shared" si="3"/>
        <v>1</v>
      </c>
      <c r="AU14" s="43">
        <f t="shared" si="4"/>
        <v>1</v>
      </c>
      <c r="AV14" s="32" t="str">
        <f t="shared" si="5"/>
        <v>OK</v>
      </c>
      <c r="AW14" s="33" t="s">
        <v>191</v>
      </c>
      <c r="AX14" s="33" t="s">
        <v>98</v>
      </c>
      <c r="AY14" s="35" t="str">
        <f t="shared" si="22"/>
        <v>CUMPLIDA</v>
      </c>
      <c r="AZ14" s="41"/>
      <c r="BA14" s="33"/>
      <c r="BB14" s="33"/>
      <c r="BC14" s="38" t="str">
        <f t="shared" si="6"/>
        <v/>
      </c>
      <c r="BD14" s="45" t="str">
        <f t="shared" si="7"/>
        <v/>
      </c>
      <c r="BE14" s="32" t="str">
        <f t="shared" si="8"/>
        <v/>
      </c>
      <c r="BF14" s="74"/>
      <c r="BG14" s="4"/>
      <c r="BH14" s="35" t="str">
        <f t="shared" si="9"/>
        <v>PENDIENTE</v>
      </c>
      <c r="BI14" s="41"/>
      <c r="BJ14" s="33"/>
      <c r="BK14" s="33"/>
      <c r="BL14" s="38" t="str">
        <f t="shared" si="10"/>
        <v/>
      </c>
      <c r="BM14" s="45" t="str">
        <f t="shared" si="11"/>
        <v/>
      </c>
      <c r="BN14" s="32" t="str">
        <f t="shared" si="12"/>
        <v/>
      </c>
      <c r="BO14" s="74"/>
      <c r="BP14" s="4"/>
      <c r="BQ14" s="35" t="str">
        <f t="shared" ref="BQ14:BQ18" si="26">IF(BM14=100%,IF(BM14&gt;25%,"CUMPLIDA","PENDIENTE"),IF(BM14&lt;25%,"INCUMPLIDA","PENDIENTE"))</f>
        <v>PENDIENTE</v>
      </c>
      <c r="BR14" s="34"/>
      <c r="BS14" s="34" t="str">
        <f t="shared" si="18"/>
        <v>CERRADO</v>
      </c>
      <c r="BT14" s="4"/>
      <c r="BU14" s="4"/>
    </row>
    <row r="15" spans="1:78" s="2" customFormat="1" ht="35.1" customHeight="1">
      <c r="A15" s="55"/>
      <c r="B15" s="55"/>
      <c r="C15" s="56" t="s">
        <v>82</v>
      </c>
      <c r="D15" s="57"/>
      <c r="E15" s="105"/>
      <c r="F15" s="58">
        <v>44130</v>
      </c>
      <c r="G15" s="57">
        <v>8</v>
      </c>
      <c r="H15" s="59" t="s">
        <v>84</v>
      </c>
      <c r="I15" s="77" t="s">
        <v>192</v>
      </c>
      <c r="J15" s="56" t="s">
        <v>193</v>
      </c>
      <c r="K15" s="56" t="s">
        <v>194</v>
      </c>
      <c r="L15" s="56" t="s">
        <v>195</v>
      </c>
      <c r="M15" s="23">
        <v>1</v>
      </c>
      <c r="N15" s="56" t="s">
        <v>89</v>
      </c>
      <c r="O15" s="56" t="str">
        <f>IF(H15="","",VLOOKUP(H15,'[1]Procedimientos Publicar'!$C$6:$E$85,3,FALSE))</f>
        <v>SECRETARIA GENERAL</v>
      </c>
      <c r="P15" s="61" t="s">
        <v>90</v>
      </c>
      <c r="Q15" s="80"/>
      <c r="R15" s="80"/>
      <c r="S15" s="80"/>
      <c r="T15" s="63">
        <v>1</v>
      </c>
      <c r="U15" s="57"/>
      <c r="V15" s="26">
        <v>44235</v>
      </c>
      <c r="W15" s="26">
        <v>44600</v>
      </c>
      <c r="X15" s="80"/>
      <c r="Y15" s="58">
        <v>44286</v>
      </c>
      <c r="Z15" s="65" t="s">
        <v>164</v>
      </c>
      <c r="AA15" s="66">
        <v>0.01</v>
      </c>
      <c r="AB15" s="67">
        <f t="shared" si="19"/>
        <v>0.01</v>
      </c>
      <c r="AC15" s="68">
        <f t="shared" si="14"/>
        <v>0.01</v>
      </c>
      <c r="AD15" s="32" t="str">
        <f t="shared" si="0"/>
        <v>ALERTA</v>
      </c>
      <c r="AE15" s="33" t="s">
        <v>165</v>
      </c>
      <c r="AF15" s="70"/>
      <c r="AG15" s="35" t="str">
        <f>IF(AC15=100%,IF(AC15&gt;0.01%,"CUMPLIDA","PENDIENTE"),IF(AC15&lt;0%,"INCUMPLIDA","PENDIENTE"))</f>
        <v>PENDIENTE</v>
      </c>
      <c r="AH15" s="36" t="s">
        <v>93</v>
      </c>
      <c r="AI15" s="73" t="s">
        <v>196</v>
      </c>
      <c r="AJ15" s="33">
        <v>0.01</v>
      </c>
      <c r="AK15" s="38">
        <f t="shared" si="20"/>
        <v>0.01</v>
      </c>
      <c r="AL15" s="39">
        <f t="shared" si="1"/>
        <v>0.01</v>
      </c>
      <c r="AM15" s="32" t="str">
        <f t="shared" si="2"/>
        <v>ALERTA</v>
      </c>
      <c r="AN15" s="73" t="s">
        <v>197</v>
      </c>
      <c r="AO15" s="34" t="s">
        <v>95</v>
      </c>
      <c r="AP15" s="35" t="str">
        <f t="shared" si="25"/>
        <v>ATENCIÓN</v>
      </c>
      <c r="AQ15" s="41">
        <v>44469</v>
      </c>
      <c r="AR15" s="33" t="s">
        <v>198</v>
      </c>
      <c r="AS15" s="33">
        <v>1</v>
      </c>
      <c r="AT15" s="42">
        <f t="shared" si="3"/>
        <v>1</v>
      </c>
      <c r="AU15" s="43">
        <f t="shared" si="4"/>
        <v>1</v>
      </c>
      <c r="AV15" s="32" t="str">
        <f t="shared" si="5"/>
        <v>OK</v>
      </c>
      <c r="AW15" s="33" t="s">
        <v>199</v>
      </c>
      <c r="AX15" s="33" t="s">
        <v>98</v>
      </c>
      <c r="AY15" s="35" t="str">
        <f t="shared" si="22"/>
        <v>CUMPLIDA</v>
      </c>
      <c r="AZ15" s="41"/>
      <c r="BA15" s="33"/>
      <c r="BB15" s="33"/>
      <c r="BC15" s="38" t="str">
        <f t="shared" si="6"/>
        <v/>
      </c>
      <c r="BD15" s="45" t="str">
        <f t="shared" si="7"/>
        <v/>
      </c>
      <c r="BE15" s="32" t="str">
        <f t="shared" si="8"/>
        <v/>
      </c>
      <c r="BF15" s="74"/>
      <c r="BG15" s="81"/>
      <c r="BH15" s="35" t="str">
        <f t="shared" si="9"/>
        <v>PENDIENTE</v>
      </c>
      <c r="BI15" s="41"/>
      <c r="BJ15" s="33"/>
      <c r="BK15" s="33"/>
      <c r="BL15" s="38" t="str">
        <f t="shared" si="10"/>
        <v/>
      </c>
      <c r="BM15" s="45" t="str">
        <f t="shared" si="11"/>
        <v/>
      </c>
      <c r="BN15" s="32" t="str">
        <f t="shared" si="12"/>
        <v/>
      </c>
      <c r="BO15" s="74"/>
      <c r="BP15" s="81"/>
      <c r="BQ15" s="35" t="str">
        <f t="shared" si="26"/>
        <v>PENDIENTE</v>
      </c>
      <c r="BR15" s="34"/>
      <c r="BS15" s="34" t="str">
        <f t="shared" si="18"/>
        <v>CERRADO</v>
      </c>
      <c r="BT15" s="81"/>
      <c r="BU15" s="81"/>
      <c r="BV15" s="3"/>
      <c r="BW15" s="3"/>
      <c r="BX15" s="3"/>
      <c r="BY15" s="3"/>
      <c r="BZ15" s="3"/>
    </row>
    <row r="16" spans="1:78" s="2" customFormat="1" ht="35.1" customHeight="1">
      <c r="A16" s="55"/>
      <c r="B16" s="55"/>
      <c r="C16" s="56" t="s">
        <v>82</v>
      </c>
      <c r="D16" s="57"/>
      <c r="E16" s="105"/>
      <c r="F16" s="58">
        <v>44130</v>
      </c>
      <c r="G16" s="57">
        <v>9</v>
      </c>
      <c r="H16" s="59" t="s">
        <v>84</v>
      </c>
      <c r="I16" s="77" t="s">
        <v>200</v>
      </c>
      <c r="J16" s="56" t="s">
        <v>201</v>
      </c>
      <c r="K16" s="56" t="s">
        <v>185</v>
      </c>
      <c r="L16" s="56" t="s">
        <v>186</v>
      </c>
      <c r="M16" s="23">
        <v>1</v>
      </c>
      <c r="N16" s="56" t="s">
        <v>89</v>
      </c>
      <c r="O16" s="56" t="str">
        <f>IF(H16="","",VLOOKUP(H16,'[1]Procedimientos Publicar'!$C$6:$E$85,3,FALSE))</f>
        <v>SECRETARIA GENERAL</v>
      </c>
      <c r="P16" s="61" t="s">
        <v>90</v>
      </c>
      <c r="Q16" s="80"/>
      <c r="R16" s="80"/>
      <c r="S16" s="80"/>
      <c r="T16" s="63">
        <v>1</v>
      </c>
      <c r="U16" s="57"/>
      <c r="V16" s="26">
        <v>44235</v>
      </c>
      <c r="W16" s="26">
        <v>44600</v>
      </c>
      <c r="X16" s="80"/>
      <c r="Y16" s="58">
        <v>44286</v>
      </c>
      <c r="Z16" s="65" t="s">
        <v>187</v>
      </c>
      <c r="AA16" s="66">
        <v>0.5</v>
      </c>
      <c r="AB16" s="67">
        <f t="shared" si="19"/>
        <v>0.5</v>
      </c>
      <c r="AC16" s="68">
        <f t="shared" si="14"/>
        <v>0.5</v>
      </c>
      <c r="AD16" s="32" t="str">
        <f t="shared" si="0"/>
        <v>EN TERMINO</v>
      </c>
      <c r="AE16" s="69" t="s">
        <v>135</v>
      </c>
      <c r="AF16" s="70"/>
      <c r="AG16" s="35" t="str">
        <f t="shared" si="24"/>
        <v>PENDIENTE</v>
      </c>
      <c r="AH16" s="36" t="s">
        <v>93</v>
      </c>
      <c r="AI16" s="72" t="s">
        <v>188</v>
      </c>
      <c r="AJ16" s="42">
        <v>0.8</v>
      </c>
      <c r="AK16" s="38">
        <f t="shared" si="20"/>
        <v>0.8</v>
      </c>
      <c r="AL16" s="39">
        <f t="shared" si="1"/>
        <v>0.8</v>
      </c>
      <c r="AM16" s="32" t="str">
        <f t="shared" si="2"/>
        <v>EN TERMINO</v>
      </c>
      <c r="AN16" s="72" t="s">
        <v>202</v>
      </c>
      <c r="AO16" s="34" t="s">
        <v>95</v>
      </c>
      <c r="AP16" s="35" t="str">
        <f t="shared" si="25"/>
        <v>PENDIENTE</v>
      </c>
      <c r="AQ16" s="41">
        <v>44469</v>
      </c>
      <c r="AR16" s="33" t="s">
        <v>190</v>
      </c>
      <c r="AS16" s="33">
        <v>1</v>
      </c>
      <c r="AT16" s="42">
        <f t="shared" si="3"/>
        <v>1</v>
      </c>
      <c r="AU16" s="43">
        <f t="shared" si="4"/>
        <v>1</v>
      </c>
      <c r="AV16" s="32" t="str">
        <f t="shared" si="5"/>
        <v>OK</v>
      </c>
      <c r="AW16" s="33" t="s">
        <v>191</v>
      </c>
      <c r="AX16" s="33" t="s">
        <v>98</v>
      </c>
      <c r="AY16" s="35" t="str">
        <f t="shared" si="22"/>
        <v>CUMPLIDA</v>
      </c>
      <c r="AZ16" s="41"/>
      <c r="BA16" s="33"/>
      <c r="BB16" s="33"/>
      <c r="BC16" s="38" t="str">
        <f t="shared" si="6"/>
        <v/>
      </c>
      <c r="BD16" s="45" t="str">
        <f t="shared" si="7"/>
        <v/>
      </c>
      <c r="BE16" s="32" t="str">
        <f t="shared" si="8"/>
        <v/>
      </c>
      <c r="BF16" s="74"/>
      <c r="BG16" s="81"/>
      <c r="BH16" s="35" t="str">
        <f t="shared" si="9"/>
        <v>PENDIENTE</v>
      </c>
      <c r="BI16" s="41"/>
      <c r="BJ16" s="33"/>
      <c r="BK16" s="33"/>
      <c r="BL16" s="38" t="str">
        <f t="shared" si="10"/>
        <v/>
      </c>
      <c r="BM16" s="45" t="str">
        <f t="shared" si="11"/>
        <v/>
      </c>
      <c r="BN16" s="32" t="str">
        <f t="shared" si="12"/>
        <v/>
      </c>
      <c r="BO16" s="74"/>
      <c r="BP16" s="81"/>
      <c r="BQ16" s="35" t="str">
        <f t="shared" si="26"/>
        <v>PENDIENTE</v>
      </c>
      <c r="BR16" s="34"/>
      <c r="BS16" s="34" t="str">
        <f t="shared" si="18"/>
        <v>CERRADO</v>
      </c>
      <c r="BT16" s="81"/>
      <c r="BU16" s="81"/>
      <c r="BV16" s="3"/>
      <c r="BW16" s="3"/>
      <c r="BX16" s="3"/>
      <c r="BY16" s="3"/>
      <c r="BZ16" s="3"/>
    </row>
    <row r="17" spans="1:78" s="2" customFormat="1" ht="35.1" customHeight="1">
      <c r="A17" s="55"/>
      <c r="B17" s="55"/>
      <c r="C17" s="56" t="s">
        <v>82</v>
      </c>
      <c r="D17" s="57"/>
      <c r="E17" s="105"/>
      <c r="F17" s="58">
        <v>44130</v>
      </c>
      <c r="G17" s="57">
        <v>10</v>
      </c>
      <c r="H17" s="59" t="s">
        <v>84</v>
      </c>
      <c r="I17" s="78" t="s">
        <v>203</v>
      </c>
      <c r="J17" s="56" t="s">
        <v>193</v>
      </c>
      <c r="K17" s="56" t="s">
        <v>204</v>
      </c>
      <c r="L17" s="56" t="s">
        <v>205</v>
      </c>
      <c r="M17" s="23">
        <v>1</v>
      </c>
      <c r="N17" s="56" t="s">
        <v>89</v>
      </c>
      <c r="O17" s="56" t="str">
        <f>IF(H17="","",VLOOKUP(H17,'[1]Procedimientos Publicar'!$C$6:$E$85,3,FALSE))</f>
        <v>SECRETARIA GENERAL</v>
      </c>
      <c r="P17" s="61" t="s">
        <v>90</v>
      </c>
      <c r="Q17" s="80"/>
      <c r="R17" s="80"/>
      <c r="S17" s="80"/>
      <c r="T17" s="63">
        <v>1</v>
      </c>
      <c r="U17" s="57"/>
      <c r="V17" s="26">
        <v>44235</v>
      </c>
      <c r="W17" s="26">
        <v>44600</v>
      </c>
      <c r="X17" s="80"/>
      <c r="Y17" s="58">
        <v>44286</v>
      </c>
      <c r="Z17" s="65" t="s">
        <v>164</v>
      </c>
      <c r="AA17" s="66">
        <v>0.01</v>
      </c>
      <c r="AB17" s="67">
        <f t="shared" si="19"/>
        <v>0.01</v>
      </c>
      <c r="AC17" s="68">
        <f t="shared" si="14"/>
        <v>0.01</v>
      </c>
      <c r="AD17" s="32" t="str">
        <f t="shared" si="0"/>
        <v>ALERTA</v>
      </c>
      <c r="AE17" s="33" t="s">
        <v>165</v>
      </c>
      <c r="AF17" s="70"/>
      <c r="AG17" s="35" t="str">
        <f>IF(AC17=100%,IF(AC17&gt;0.01%,"CUMPLIDA","PENDIENTE"),IF(AC17&lt;0%,"INCUMPLIDA","PENDIENTE"))</f>
        <v>PENDIENTE</v>
      </c>
      <c r="AH17" s="36" t="s">
        <v>93</v>
      </c>
      <c r="AI17" s="73" t="s">
        <v>196</v>
      </c>
      <c r="AJ17" s="5">
        <v>0.01</v>
      </c>
      <c r="AK17" s="38">
        <f t="shared" si="20"/>
        <v>0.01</v>
      </c>
      <c r="AL17" s="39">
        <f t="shared" si="1"/>
        <v>0.01</v>
      </c>
      <c r="AM17" s="32" t="str">
        <f t="shared" si="2"/>
        <v>ALERTA</v>
      </c>
      <c r="AN17" s="73" t="s">
        <v>197</v>
      </c>
      <c r="AO17" s="34" t="s">
        <v>95</v>
      </c>
      <c r="AP17" s="35" t="str">
        <f t="shared" si="25"/>
        <v>ATENCIÓN</v>
      </c>
      <c r="AQ17" s="41">
        <v>44469</v>
      </c>
      <c r="AR17" s="82" t="s">
        <v>206</v>
      </c>
      <c r="AS17" s="5">
        <v>1</v>
      </c>
      <c r="AT17" s="42">
        <f t="shared" si="3"/>
        <v>1</v>
      </c>
      <c r="AU17" s="43">
        <f t="shared" si="4"/>
        <v>1</v>
      </c>
      <c r="AV17" s="32" t="str">
        <f t="shared" si="5"/>
        <v>OK</v>
      </c>
      <c r="AW17" s="33" t="s">
        <v>207</v>
      </c>
      <c r="AX17" s="33" t="s">
        <v>98</v>
      </c>
      <c r="AY17" s="35" t="str">
        <f t="shared" si="22"/>
        <v>CUMPLIDA</v>
      </c>
      <c r="AZ17" s="41"/>
      <c r="BA17" s="33"/>
      <c r="BB17" s="5"/>
      <c r="BC17" s="38" t="str">
        <f t="shared" si="6"/>
        <v/>
      </c>
      <c r="BD17" s="45" t="str">
        <f t="shared" si="7"/>
        <v/>
      </c>
      <c r="BE17" s="32" t="str">
        <f t="shared" si="8"/>
        <v/>
      </c>
      <c r="BF17" s="33"/>
      <c r="BG17" s="81"/>
      <c r="BH17" s="35" t="str">
        <f t="shared" si="9"/>
        <v>PENDIENTE</v>
      </c>
      <c r="BI17" s="41"/>
      <c r="BJ17" s="33"/>
      <c r="BK17" s="5"/>
      <c r="BL17" s="38" t="str">
        <f t="shared" si="10"/>
        <v/>
      </c>
      <c r="BM17" s="45" t="str">
        <f t="shared" si="11"/>
        <v/>
      </c>
      <c r="BN17" s="32" t="str">
        <f t="shared" si="12"/>
        <v/>
      </c>
      <c r="BO17" s="33"/>
      <c r="BP17" s="81"/>
      <c r="BQ17" s="35" t="str">
        <f t="shared" si="26"/>
        <v>PENDIENTE</v>
      </c>
      <c r="BR17" s="34"/>
      <c r="BS17" s="34" t="str">
        <f t="shared" si="18"/>
        <v>CERRADO</v>
      </c>
      <c r="BT17" s="81"/>
      <c r="BU17" s="81"/>
      <c r="BV17" s="3"/>
      <c r="BW17" s="3"/>
      <c r="BX17" s="3"/>
      <c r="BY17" s="3"/>
      <c r="BZ17" s="3"/>
    </row>
    <row r="18" spans="1:78" s="2" customFormat="1" ht="35.1" customHeight="1">
      <c r="A18" s="55"/>
      <c r="B18" s="55"/>
      <c r="C18" s="56" t="s">
        <v>82</v>
      </c>
      <c r="D18" s="57"/>
      <c r="E18" s="105"/>
      <c r="F18" s="58">
        <v>44130</v>
      </c>
      <c r="G18" s="57">
        <v>13</v>
      </c>
      <c r="H18" s="59" t="s">
        <v>84</v>
      </c>
      <c r="I18" s="78" t="s">
        <v>208</v>
      </c>
      <c r="J18" s="56" t="s">
        <v>209</v>
      </c>
      <c r="K18" s="56" t="s">
        <v>210</v>
      </c>
      <c r="L18" s="56" t="s">
        <v>211</v>
      </c>
      <c r="M18" s="23">
        <v>1</v>
      </c>
      <c r="N18" s="56" t="s">
        <v>89</v>
      </c>
      <c r="O18" s="56" t="str">
        <f>IF(H18="","",VLOOKUP(H18,'[1]Procedimientos Publicar'!$C$6:$E$85,3,FALSE))</f>
        <v>SECRETARIA GENERAL</v>
      </c>
      <c r="P18" s="61" t="s">
        <v>90</v>
      </c>
      <c r="Q18" s="80"/>
      <c r="R18" s="80"/>
      <c r="S18" s="80"/>
      <c r="T18" s="63">
        <v>1</v>
      </c>
      <c r="U18" s="57"/>
      <c r="V18" s="26">
        <v>44235</v>
      </c>
      <c r="W18" s="26">
        <v>44600</v>
      </c>
      <c r="X18" s="80"/>
      <c r="Y18" s="58">
        <v>44286</v>
      </c>
      <c r="Z18" s="65" t="s">
        <v>212</v>
      </c>
      <c r="AA18" s="66">
        <v>0.25</v>
      </c>
      <c r="AB18" s="67">
        <f t="shared" si="19"/>
        <v>0.25</v>
      </c>
      <c r="AC18" s="68">
        <f t="shared" si="14"/>
        <v>0.25</v>
      </c>
      <c r="AD18" s="32" t="str">
        <f t="shared" si="0"/>
        <v>EN TERMINO</v>
      </c>
      <c r="AE18" s="69" t="s">
        <v>135</v>
      </c>
      <c r="AF18" s="70"/>
      <c r="AG18" s="35" t="str">
        <f t="shared" si="24"/>
        <v>PENDIENTE</v>
      </c>
      <c r="AH18" s="36" t="s">
        <v>93</v>
      </c>
      <c r="AI18" s="73" t="s">
        <v>213</v>
      </c>
      <c r="AJ18" s="33">
        <v>0.9</v>
      </c>
      <c r="AK18" s="38">
        <f t="shared" si="20"/>
        <v>0.9</v>
      </c>
      <c r="AL18" s="39">
        <f t="shared" si="1"/>
        <v>0.9</v>
      </c>
      <c r="AM18" s="32" t="str">
        <f t="shared" si="2"/>
        <v>EN TERMINO</v>
      </c>
      <c r="AN18" s="72" t="s">
        <v>214</v>
      </c>
      <c r="AO18" s="34" t="s">
        <v>95</v>
      </c>
      <c r="AP18" s="35" t="str">
        <f t="shared" ref="AP18:AP20" si="27">IF(AL18=100%,IF(AL18&gt;50%,"CUMPLIDA","PENDIENTE"),IF(AL18&lt;40%,"ATENCIÓN","PENDIENTE"))</f>
        <v>PENDIENTE</v>
      </c>
      <c r="AQ18" s="41">
        <v>44469</v>
      </c>
      <c r="AR18" s="33" t="s">
        <v>215</v>
      </c>
      <c r="AS18" s="5">
        <v>1</v>
      </c>
      <c r="AT18" s="42">
        <f t="shared" si="3"/>
        <v>1</v>
      </c>
      <c r="AU18" s="43">
        <f t="shared" si="4"/>
        <v>1</v>
      </c>
      <c r="AV18" s="32" t="str">
        <f t="shared" si="5"/>
        <v>OK</v>
      </c>
      <c r="AW18" s="33" t="s">
        <v>216</v>
      </c>
      <c r="AX18" s="33" t="s">
        <v>98</v>
      </c>
      <c r="AY18" s="35" t="str">
        <f t="shared" si="22"/>
        <v>CUMPLIDA</v>
      </c>
      <c r="AZ18" s="41"/>
      <c r="BA18" s="33"/>
      <c r="BB18" s="33"/>
      <c r="BC18" s="38" t="str">
        <f t="shared" si="6"/>
        <v/>
      </c>
      <c r="BD18" s="45" t="str">
        <f t="shared" si="7"/>
        <v/>
      </c>
      <c r="BE18" s="32" t="str">
        <f t="shared" si="8"/>
        <v/>
      </c>
      <c r="BF18" s="74"/>
      <c r="BG18" s="81"/>
      <c r="BH18" s="35" t="str">
        <f t="shared" si="9"/>
        <v>PENDIENTE</v>
      </c>
      <c r="BI18" s="41"/>
      <c r="BJ18" s="33"/>
      <c r="BK18" s="33"/>
      <c r="BL18" s="38" t="str">
        <f t="shared" si="10"/>
        <v/>
      </c>
      <c r="BM18" s="45" t="str">
        <f t="shared" si="11"/>
        <v/>
      </c>
      <c r="BN18" s="32" t="str">
        <f t="shared" si="12"/>
        <v/>
      </c>
      <c r="BO18" s="74"/>
      <c r="BP18" s="81"/>
      <c r="BQ18" s="35" t="str">
        <f t="shared" si="26"/>
        <v>PENDIENTE</v>
      </c>
      <c r="BR18" s="34"/>
      <c r="BS18" s="34" t="str">
        <f t="shared" si="18"/>
        <v>CERRADO</v>
      </c>
      <c r="BT18" s="81"/>
      <c r="BU18" s="81"/>
      <c r="BV18" s="3"/>
      <c r="BW18" s="3"/>
      <c r="BX18" s="3"/>
      <c r="BY18" s="3"/>
      <c r="BZ18" s="3"/>
    </row>
    <row r="19" spans="1:78" s="2" customFormat="1" ht="35.1" customHeight="1">
      <c r="A19" s="55"/>
      <c r="B19" s="55"/>
      <c r="C19" s="56" t="s">
        <v>82</v>
      </c>
      <c r="D19" s="57"/>
      <c r="E19" s="105"/>
      <c r="F19" s="58">
        <v>44130</v>
      </c>
      <c r="G19" s="57">
        <v>14</v>
      </c>
      <c r="H19" s="59" t="s">
        <v>84</v>
      </c>
      <c r="I19" s="60" t="s">
        <v>217</v>
      </c>
      <c r="J19" s="56" t="s">
        <v>218</v>
      </c>
      <c r="K19" s="56" t="s">
        <v>219</v>
      </c>
      <c r="L19" s="56" t="s">
        <v>220</v>
      </c>
      <c r="M19" s="23">
        <v>1</v>
      </c>
      <c r="N19" s="56" t="s">
        <v>89</v>
      </c>
      <c r="O19" s="56" t="str">
        <f>IF(H19="","",VLOOKUP(H19,'[1]Procedimientos Publicar'!$C$6:$E$85,3,FALSE))</f>
        <v>SECRETARIA GENERAL</v>
      </c>
      <c r="P19" s="61" t="s">
        <v>90</v>
      </c>
      <c r="Q19" s="80"/>
      <c r="R19" s="80"/>
      <c r="S19" s="80"/>
      <c r="T19" s="63">
        <v>1</v>
      </c>
      <c r="U19" s="57"/>
      <c r="V19" s="26">
        <v>44235</v>
      </c>
      <c r="W19" s="26">
        <v>44600</v>
      </c>
      <c r="X19" s="80"/>
      <c r="Y19" s="58">
        <v>44286</v>
      </c>
      <c r="Z19" s="65" t="s">
        <v>164</v>
      </c>
      <c r="AA19" s="66">
        <v>0.01</v>
      </c>
      <c r="AB19" s="67">
        <f t="shared" si="19"/>
        <v>0.01</v>
      </c>
      <c r="AC19" s="68">
        <f t="shared" si="14"/>
        <v>0.01</v>
      </c>
      <c r="AD19" s="32" t="str">
        <f t="shared" si="0"/>
        <v>ALERTA</v>
      </c>
      <c r="AE19" s="33" t="s">
        <v>165</v>
      </c>
      <c r="AF19" s="70"/>
      <c r="AG19" s="35" t="str">
        <f t="shared" ref="AG19:AG24" si="28">IF(AC19=100%,IF(AC19&gt;0.01%,"CUMPLIDA","PENDIENTE"),IF(AC19&lt;0%,"INCUMPLIDA","PENDIENTE"))</f>
        <v>PENDIENTE</v>
      </c>
      <c r="AH19" s="36" t="s">
        <v>93</v>
      </c>
      <c r="AI19" s="73" t="s">
        <v>221</v>
      </c>
      <c r="AJ19" s="33">
        <v>0.01</v>
      </c>
      <c r="AK19" s="38">
        <f t="shared" si="20"/>
        <v>0.01</v>
      </c>
      <c r="AL19" s="39">
        <f t="shared" si="1"/>
        <v>0.01</v>
      </c>
      <c r="AM19" s="32" t="str">
        <f t="shared" si="2"/>
        <v>ALERTA</v>
      </c>
      <c r="AN19" s="73" t="s">
        <v>197</v>
      </c>
      <c r="AO19" s="34" t="s">
        <v>95</v>
      </c>
      <c r="AP19" s="35" t="str">
        <f t="shared" si="27"/>
        <v>ATENCIÓN</v>
      </c>
      <c r="AQ19" s="41">
        <v>44469</v>
      </c>
      <c r="AR19" s="33" t="s">
        <v>222</v>
      </c>
      <c r="AS19" s="33">
        <v>0.75</v>
      </c>
      <c r="AT19" s="42">
        <f t="shared" si="3"/>
        <v>0.75</v>
      </c>
      <c r="AU19" s="43">
        <f t="shared" si="4"/>
        <v>0.75</v>
      </c>
      <c r="AV19" s="32" t="str">
        <f t="shared" si="5"/>
        <v>EN TERMINO</v>
      </c>
      <c r="AW19" s="33" t="s">
        <v>223</v>
      </c>
      <c r="AX19" s="33" t="s">
        <v>98</v>
      </c>
      <c r="AY19" s="35" t="str">
        <f t="shared" si="22"/>
        <v>PENDIENTE</v>
      </c>
      <c r="AZ19" s="41">
        <v>44524</v>
      </c>
      <c r="BA19" s="37" t="s">
        <v>224</v>
      </c>
      <c r="BB19" s="33">
        <v>0.75</v>
      </c>
      <c r="BC19" s="38">
        <f t="shared" si="6"/>
        <v>0.75</v>
      </c>
      <c r="BD19" s="45">
        <f t="shared" si="7"/>
        <v>0.75</v>
      </c>
      <c r="BE19" s="32" t="str">
        <f t="shared" si="8"/>
        <v>ALERTA</v>
      </c>
      <c r="BF19" s="33" t="s">
        <v>225</v>
      </c>
      <c r="BG19" s="33" t="s">
        <v>98</v>
      </c>
      <c r="BH19" s="35" t="str">
        <f>IF(BD19=100%,IF(BD19&gt;25%,"CUMPLIDA","PENDIENTE"),IF(BD19&lt;25%,"INCUMPLIDA","PENDIENTE"))</f>
        <v>PENDIENTE</v>
      </c>
      <c r="BI19" s="41">
        <v>44544</v>
      </c>
      <c r="BJ19" s="46" t="s">
        <v>226</v>
      </c>
      <c r="BK19" s="33"/>
      <c r="BL19" s="38"/>
      <c r="BM19" s="45"/>
      <c r="BN19" s="32"/>
      <c r="BO19" s="46" t="s">
        <v>226</v>
      </c>
      <c r="BP19" s="33" t="s">
        <v>102</v>
      </c>
      <c r="BQ19" s="83"/>
      <c r="BR19" s="34"/>
      <c r="BS19" s="33" t="s">
        <v>227</v>
      </c>
      <c r="BT19" s="81"/>
      <c r="BU19" s="81"/>
      <c r="BV19" s="3"/>
      <c r="BW19" s="3"/>
      <c r="BX19" s="3"/>
      <c r="BY19" s="3"/>
      <c r="BZ19" s="3"/>
    </row>
    <row r="20" spans="1:78" s="2" customFormat="1" ht="35.1" customHeight="1">
      <c r="A20" s="55"/>
      <c r="B20" s="55"/>
      <c r="C20" s="56" t="s">
        <v>82</v>
      </c>
      <c r="D20" s="57"/>
      <c r="E20" s="105"/>
      <c r="F20" s="58">
        <v>44130</v>
      </c>
      <c r="G20" s="57">
        <v>15</v>
      </c>
      <c r="H20" s="59" t="s">
        <v>84</v>
      </c>
      <c r="I20" s="60" t="s">
        <v>228</v>
      </c>
      <c r="J20" s="56" t="s">
        <v>229</v>
      </c>
      <c r="K20" s="56" t="s">
        <v>230</v>
      </c>
      <c r="L20" s="56" t="s">
        <v>231</v>
      </c>
      <c r="M20" s="23">
        <v>1</v>
      </c>
      <c r="N20" s="56" t="s">
        <v>89</v>
      </c>
      <c r="O20" s="56" t="str">
        <f>IF(H20="","",VLOOKUP(H20,'[1]Procedimientos Publicar'!$C$6:$E$85,3,FALSE))</f>
        <v>SECRETARIA GENERAL</v>
      </c>
      <c r="P20" s="61" t="s">
        <v>90</v>
      </c>
      <c r="Q20" s="80"/>
      <c r="R20" s="80"/>
      <c r="S20" s="80"/>
      <c r="T20" s="63">
        <v>1</v>
      </c>
      <c r="U20" s="57"/>
      <c r="V20" s="26">
        <v>44235</v>
      </c>
      <c r="W20" s="26">
        <v>44600</v>
      </c>
      <c r="X20" s="80"/>
      <c r="Y20" s="58">
        <v>44286</v>
      </c>
      <c r="Z20" s="65" t="s">
        <v>164</v>
      </c>
      <c r="AA20" s="66">
        <v>0.01</v>
      </c>
      <c r="AB20" s="67">
        <f t="shared" si="19"/>
        <v>0.01</v>
      </c>
      <c r="AC20" s="68">
        <f t="shared" si="14"/>
        <v>0.01</v>
      </c>
      <c r="AD20" s="32" t="str">
        <f t="shared" si="0"/>
        <v>ALERTA</v>
      </c>
      <c r="AE20" s="33" t="s">
        <v>165</v>
      </c>
      <c r="AF20" s="70"/>
      <c r="AG20" s="35" t="str">
        <f t="shared" si="28"/>
        <v>PENDIENTE</v>
      </c>
      <c r="AH20" s="36" t="s">
        <v>93</v>
      </c>
      <c r="AI20" s="73" t="s">
        <v>221</v>
      </c>
      <c r="AJ20" s="5">
        <v>0.01</v>
      </c>
      <c r="AK20" s="38">
        <f t="shared" si="20"/>
        <v>0.01</v>
      </c>
      <c r="AL20" s="39">
        <f t="shared" si="1"/>
        <v>0.01</v>
      </c>
      <c r="AM20" s="32" t="str">
        <f t="shared" si="2"/>
        <v>ALERTA</v>
      </c>
      <c r="AN20" s="73" t="s">
        <v>197</v>
      </c>
      <c r="AO20" s="34" t="s">
        <v>95</v>
      </c>
      <c r="AP20" s="35" t="str">
        <f t="shared" si="27"/>
        <v>ATENCIÓN</v>
      </c>
      <c r="AQ20" s="41">
        <v>44469</v>
      </c>
      <c r="AR20" s="82" t="s">
        <v>232</v>
      </c>
      <c r="AS20" s="5">
        <v>1</v>
      </c>
      <c r="AT20" s="42">
        <f t="shared" si="3"/>
        <v>1</v>
      </c>
      <c r="AU20" s="43">
        <f t="shared" si="4"/>
        <v>1</v>
      </c>
      <c r="AV20" s="32" t="str">
        <f t="shared" si="5"/>
        <v>OK</v>
      </c>
      <c r="AW20" s="33" t="s">
        <v>233</v>
      </c>
      <c r="AX20" s="33" t="s">
        <v>98</v>
      </c>
      <c r="AY20" s="35" t="str">
        <f t="shared" si="22"/>
        <v>CUMPLIDA</v>
      </c>
      <c r="AZ20" s="41"/>
      <c r="BA20" s="33"/>
      <c r="BB20" s="5"/>
      <c r="BC20" s="38" t="str">
        <f t="shared" si="6"/>
        <v/>
      </c>
      <c r="BD20" s="45" t="str">
        <f t="shared" si="7"/>
        <v/>
      </c>
      <c r="BE20" s="32" t="str">
        <f t="shared" si="8"/>
        <v/>
      </c>
      <c r="BF20" s="33"/>
      <c r="BG20" s="81"/>
      <c r="BH20" s="35" t="str">
        <f t="shared" si="9"/>
        <v>PENDIENTE</v>
      </c>
      <c r="BI20" s="41"/>
      <c r="BJ20" s="33"/>
      <c r="BK20" s="5"/>
      <c r="BL20" s="38" t="str">
        <f t="shared" si="10"/>
        <v/>
      </c>
      <c r="BM20" s="45" t="str">
        <f t="shared" si="11"/>
        <v/>
      </c>
      <c r="BN20" s="32" t="str">
        <f t="shared" si="12"/>
        <v/>
      </c>
      <c r="BO20" s="33"/>
      <c r="BP20" s="81"/>
      <c r="BQ20" s="35" t="str">
        <f t="shared" ref="BQ20:BQ22" si="29">IF(BM20=100%,IF(BM20&gt;25%,"CUMPLIDA","PENDIENTE"),IF(BM20&lt;25%,"INCUMPLIDA","PENDIENTE"))</f>
        <v>PENDIENTE</v>
      </c>
      <c r="BR20" s="34"/>
      <c r="BS20" s="34" t="str">
        <f t="shared" si="18"/>
        <v>CERRADO</v>
      </c>
      <c r="BT20" s="81"/>
      <c r="BU20" s="81"/>
      <c r="BV20" s="3"/>
      <c r="BW20" s="3"/>
      <c r="BX20" s="3"/>
      <c r="BY20" s="3"/>
      <c r="BZ20" s="3"/>
    </row>
    <row r="21" spans="1:78" s="2" customFormat="1" ht="35.1" customHeight="1">
      <c r="A21" s="55"/>
      <c r="B21" s="55"/>
      <c r="C21" s="56" t="s">
        <v>82</v>
      </c>
      <c r="D21" s="57"/>
      <c r="E21" s="105"/>
      <c r="F21" s="58">
        <v>44130</v>
      </c>
      <c r="G21" s="57">
        <v>17</v>
      </c>
      <c r="H21" s="59" t="s">
        <v>84</v>
      </c>
      <c r="I21" s="60" t="s">
        <v>234</v>
      </c>
      <c r="J21" s="106" t="s">
        <v>235</v>
      </c>
      <c r="K21" s="105" t="s">
        <v>236</v>
      </c>
      <c r="L21" s="105" t="s">
        <v>237</v>
      </c>
      <c r="M21" s="23">
        <v>1</v>
      </c>
      <c r="N21" s="56" t="s">
        <v>89</v>
      </c>
      <c r="O21" s="56" t="str">
        <f>IF(H21="","",VLOOKUP(H21,'[1]Procedimientos Publicar'!$C$6:$E$85,3,FALSE))</f>
        <v>SECRETARIA GENERAL</v>
      </c>
      <c r="P21" s="61" t="s">
        <v>90</v>
      </c>
      <c r="Q21" s="80"/>
      <c r="R21" s="80"/>
      <c r="S21" s="80"/>
      <c r="T21" s="63">
        <v>1</v>
      </c>
      <c r="U21" s="57"/>
      <c r="V21" s="26">
        <v>44235</v>
      </c>
      <c r="W21" s="26">
        <v>44600</v>
      </c>
      <c r="X21" s="80"/>
      <c r="Y21" s="58">
        <v>44286</v>
      </c>
      <c r="Z21" s="65" t="s">
        <v>164</v>
      </c>
      <c r="AA21" s="66">
        <v>0.01</v>
      </c>
      <c r="AB21" s="67">
        <f t="shared" si="19"/>
        <v>0.01</v>
      </c>
      <c r="AC21" s="68">
        <f t="shared" si="14"/>
        <v>0.01</v>
      </c>
      <c r="AD21" s="32" t="str">
        <f t="shared" si="0"/>
        <v>ALERTA</v>
      </c>
      <c r="AE21" s="33" t="s">
        <v>165</v>
      </c>
      <c r="AF21" s="70"/>
      <c r="AG21" s="35" t="str">
        <f t="shared" si="28"/>
        <v>PENDIENTE</v>
      </c>
      <c r="AH21" s="36" t="s">
        <v>93</v>
      </c>
      <c r="AI21" s="73" t="s">
        <v>238</v>
      </c>
      <c r="AJ21" s="33">
        <v>0.5</v>
      </c>
      <c r="AK21" s="38">
        <f t="shared" si="20"/>
        <v>0.5</v>
      </c>
      <c r="AL21" s="39">
        <f t="shared" si="1"/>
        <v>0.5</v>
      </c>
      <c r="AM21" s="32" t="str">
        <f t="shared" si="2"/>
        <v>EN TERMINO</v>
      </c>
      <c r="AN21" s="73" t="s">
        <v>239</v>
      </c>
      <c r="AO21" s="34" t="s">
        <v>95</v>
      </c>
      <c r="AP21" s="35" t="str">
        <f t="shared" ref="AP21:AP24" si="30">IF(AL21=100%,IF(AL21&gt;50%,"CUMPLIDA","PENDIENTE"),IF(AL21&lt;40%,"ATENCIÓN","PENDIENTE"))</f>
        <v>PENDIENTE</v>
      </c>
      <c r="AQ21" s="41">
        <v>44469</v>
      </c>
      <c r="AR21" s="33" t="s">
        <v>240</v>
      </c>
      <c r="AS21" s="33">
        <v>1</v>
      </c>
      <c r="AT21" s="42">
        <f t="shared" si="3"/>
        <v>1</v>
      </c>
      <c r="AU21" s="43">
        <f t="shared" si="4"/>
        <v>1</v>
      </c>
      <c r="AV21" s="32" t="str">
        <f t="shared" si="5"/>
        <v>OK</v>
      </c>
      <c r="AW21" s="33" t="s">
        <v>241</v>
      </c>
      <c r="AX21" s="33" t="s">
        <v>98</v>
      </c>
      <c r="AY21" s="35" t="str">
        <f t="shared" si="22"/>
        <v>CUMPLIDA</v>
      </c>
      <c r="AZ21" s="41"/>
      <c r="BA21" s="33"/>
      <c r="BB21" s="33"/>
      <c r="BC21" s="38" t="str">
        <f t="shared" si="6"/>
        <v/>
      </c>
      <c r="BD21" s="45" t="str">
        <f t="shared" si="7"/>
        <v/>
      </c>
      <c r="BE21" s="32" t="str">
        <f t="shared" si="8"/>
        <v/>
      </c>
      <c r="BF21" s="74"/>
      <c r="BG21" s="81"/>
      <c r="BH21" s="35" t="str">
        <f t="shared" si="9"/>
        <v>PENDIENTE</v>
      </c>
      <c r="BI21" s="41"/>
      <c r="BJ21" s="33"/>
      <c r="BK21" s="33"/>
      <c r="BL21" s="38" t="str">
        <f t="shared" si="10"/>
        <v/>
      </c>
      <c r="BM21" s="45" t="str">
        <f t="shared" si="11"/>
        <v/>
      </c>
      <c r="BN21" s="32" t="str">
        <f t="shared" si="12"/>
        <v/>
      </c>
      <c r="BO21" s="74"/>
      <c r="BP21" s="81"/>
      <c r="BQ21" s="35" t="str">
        <f t="shared" si="29"/>
        <v>PENDIENTE</v>
      </c>
      <c r="BR21" s="34"/>
      <c r="BS21" s="34" t="str">
        <f t="shared" si="18"/>
        <v>CERRADO</v>
      </c>
      <c r="BT21" s="81"/>
      <c r="BU21" s="81"/>
      <c r="BV21" s="3"/>
      <c r="BW21" s="3"/>
      <c r="BX21" s="3"/>
      <c r="BY21" s="3"/>
      <c r="BZ21" s="3"/>
    </row>
    <row r="22" spans="1:78" s="2" customFormat="1" ht="35.1" customHeight="1">
      <c r="A22" s="55"/>
      <c r="B22" s="55"/>
      <c r="C22" s="56" t="s">
        <v>82</v>
      </c>
      <c r="D22" s="57"/>
      <c r="E22" s="105"/>
      <c r="F22" s="58">
        <v>44130</v>
      </c>
      <c r="G22" s="57">
        <v>18</v>
      </c>
      <c r="H22" s="59" t="s">
        <v>84</v>
      </c>
      <c r="I22" s="60" t="s">
        <v>242</v>
      </c>
      <c r="J22" s="106"/>
      <c r="K22" s="105"/>
      <c r="L22" s="105"/>
      <c r="M22" s="23">
        <v>1</v>
      </c>
      <c r="N22" s="56" t="s">
        <v>89</v>
      </c>
      <c r="O22" s="56" t="str">
        <f>IF(H22="","",VLOOKUP(H22,'[1]Procedimientos Publicar'!$C$6:$E$85,3,FALSE))</f>
        <v>SECRETARIA GENERAL</v>
      </c>
      <c r="P22" s="61" t="s">
        <v>90</v>
      </c>
      <c r="Q22" s="80"/>
      <c r="R22" s="80"/>
      <c r="S22" s="80"/>
      <c r="T22" s="63">
        <v>1</v>
      </c>
      <c r="U22" s="57"/>
      <c r="V22" s="26">
        <v>44235</v>
      </c>
      <c r="W22" s="26">
        <v>44600</v>
      </c>
      <c r="X22" s="80"/>
      <c r="Y22" s="58">
        <v>44286</v>
      </c>
      <c r="Z22" s="65" t="s">
        <v>164</v>
      </c>
      <c r="AA22" s="66">
        <v>0.01</v>
      </c>
      <c r="AB22" s="67">
        <f t="shared" si="19"/>
        <v>0.01</v>
      </c>
      <c r="AC22" s="68">
        <f t="shared" si="14"/>
        <v>0.01</v>
      </c>
      <c r="AD22" s="32" t="str">
        <f t="shared" si="0"/>
        <v>ALERTA</v>
      </c>
      <c r="AE22" s="33" t="s">
        <v>165</v>
      </c>
      <c r="AF22" s="70"/>
      <c r="AG22" s="35" t="str">
        <f t="shared" si="28"/>
        <v>PENDIENTE</v>
      </c>
      <c r="AH22" s="36" t="s">
        <v>93</v>
      </c>
      <c r="AI22" s="73" t="s">
        <v>238</v>
      </c>
      <c r="AJ22" s="33">
        <v>0.5</v>
      </c>
      <c r="AK22" s="38">
        <f t="shared" si="20"/>
        <v>0.5</v>
      </c>
      <c r="AL22" s="39">
        <f t="shared" si="1"/>
        <v>0.5</v>
      </c>
      <c r="AM22" s="32" t="str">
        <f t="shared" si="2"/>
        <v>EN TERMINO</v>
      </c>
      <c r="AN22" s="73" t="s">
        <v>243</v>
      </c>
      <c r="AO22" s="34" t="s">
        <v>95</v>
      </c>
      <c r="AP22" s="35" t="str">
        <f t="shared" si="30"/>
        <v>PENDIENTE</v>
      </c>
      <c r="AQ22" s="41">
        <v>44469</v>
      </c>
      <c r="AR22" s="33" t="s">
        <v>240</v>
      </c>
      <c r="AS22" s="33">
        <v>1</v>
      </c>
      <c r="AT22" s="42">
        <f t="shared" si="3"/>
        <v>1</v>
      </c>
      <c r="AU22" s="43">
        <f t="shared" si="4"/>
        <v>1</v>
      </c>
      <c r="AV22" s="32" t="str">
        <f t="shared" si="5"/>
        <v>OK</v>
      </c>
      <c r="AW22" s="33" t="s">
        <v>244</v>
      </c>
      <c r="AX22" s="33" t="s">
        <v>98</v>
      </c>
      <c r="AY22" s="35" t="str">
        <f t="shared" si="22"/>
        <v>CUMPLIDA</v>
      </c>
      <c r="AZ22" s="41"/>
      <c r="BA22" s="33"/>
      <c r="BB22" s="33"/>
      <c r="BC22" s="38" t="str">
        <f t="shared" si="6"/>
        <v/>
      </c>
      <c r="BD22" s="45" t="str">
        <f t="shared" si="7"/>
        <v/>
      </c>
      <c r="BE22" s="32" t="str">
        <f t="shared" si="8"/>
        <v/>
      </c>
      <c r="BF22" s="74"/>
      <c r="BG22" s="81"/>
      <c r="BH22" s="35" t="str">
        <f t="shared" si="9"/>
        <v>PENDIENTE</v>
      </c>
      <c r="BI22" s="41"/>
      <c r="BJ22" s="33"/>
      <c r="BK22" s="33"/>
      <c r="BL22" s="38" t="str">
        <f t="shared" si="10"/>
        <v/>
      </c>
      <c r="BM22" s="45" t="str">
        <f t="shared" si="11"/>
        <v/>
      </c>
      <c r="BN22" s="32" t="str">
        <f t="shared" si="12"/>
        <v/>
      </c>
      <c r="BO22" s="74"/>
      <c r="BP22" s="81"/>
      <c r="BQ22" s="35" t="str">
        <f t="shared" si="29"/>
        <v>PENDIENTE</v>
      </c>
      <c r="BR22" s="34"/>
      <c r="BS22" s="34" t="str">
        <f t="shared" si="18"/>
        <v>CERRADO</v>
      </c>
      <c r="BT22" s="81"/>
      <c r="BU22" s="81"/>
      <c r="BV22" s="3"/>
      <c r="BW22" s="3"/>
      <c r="BX22" s="3"/>
      <c r="BY22" s="3"/>
      <c r="BZ22" s="3"/>
    </row>
    <row r="23" spans="1:78" s="2" customFormat="1" ht="35.1" customHeight="1">
      <c r="A23" s="55"/>
      <c r="B23" s="55"/>
      <c r="C23" s="56" t="s">
        <v>82</v>
      </c>
      <c r="D23" s="57"/>
      <c r="E23" s="105"/>
      <c r="F23" s="58">
        <v>44130</v>
      </c>
      <c r="G23" s="57">
        <v>19</v>
      </c>
      <c r="H23" s="59" t="s">
        <v>84</v>
      </c>
      <c r="I23" s="77" t="s">
        <v>245</v>
      </c>
      <c r="J23" s="106"/>
      <c r="K23" s="106" t="s">
        <v>246</v>
      </c>
      <c r="L23" s="105" t="s">
        <v>247</v>
      </c>
      <c r="M23" s="23">
        <v>1</v>
      </c>
      <c r="N23" s="56" t="s">
        <v>89</v>
      </c>
      <c r="O23" s="56" t="str">
        <f>IF(H23="","",VLOOKUP(H23,'[1]Procedimientos Publicar'!$C$6:$E$85,3,FALSE))</f>
        <v>SECRETARIA GENERAL</v>
      </c>
      <c r="P23" s="61" t="s">
        <v>90</v>
      </c>
      <c r="Q23" s="80"/>
      <c r="R23" s="80"/>
      <c r="S23" s="80"/>
      <c r="T23" s="63">
        <v>1</v>
      </c>
      <c r="U23" s="57"/>
      <c r="V23" s="26">
        <v>44235</v>
      </c>
      <c r="W23" s="26">
        <v>44600</v>
      </c>
      <c r="X23" s="80"/>
      <c r="Y23" s="58">
        <v>44286</v>
      </c>
      <c r="Z23" s="65" t="s">
        <v>164</v>
      </c>
      <c r="AA23" s="66">
        <v>0.01</v>
      </c>
      <c r="AB23" s="67">
        <f t="shared" si="19"/>
        <v>0.01</v>
      </c>
      <c r="AC23" s="68">
        <f t="shared" si="14"/>
        <v>0.01</v>
      </c>
      <c r="AD23" s="32" t="str">
        <f t="shared" si="0"/>
        <v>ALERTA</v>
      </c>
      <c r="AE23" s="33" t="s">
        <v>165</v>
      </c>
      <c r="AF23" s="70"/>
      <c r="AG23" s="35" t="str">
        <f t="shared" si="28"/>
        <v>PENDIENTE</v>
      </c>
      <c r="AH23" s="36" t="s">
        <v>93</v>
      </c>
      <c r="AI23" s="73" t="s">
        <v>221</v>
      </c>
      <c r="AJ23" s="33">
        <v>0.01</v>
      </c>
      <c r="AK23" s="38">
        <f t="shared" si="20"/>
        <v>0.01</v>
      </c>
      <c r="AL23" s="39">
        <f t="shared" si="1"/>
        <v>0.01</v>
      </c>
      <c r="AM23" s="32" t="str">
        <f t="shared" si="2"/>
        <v>ALERTA</v>
      </c>
      <c r="AN23" s="73" t="s">
        <v>197</v>
      </c>
      <c r="AO23" s="34" t="s">
        <v>95</v>
      </c>
      <c r="AP23" s="35" t="str">
        <f t="shared" si="30"/>
        <v>ATENCIÓN</v>
      </c>
      <c r="AQ23" s="41">
        <v>44469</v>
      </c>
      <c r="AR23" s="33" t="s">
        <v>248</v>
      </c>
      <c r="AS23" s="33">
        <v>0.4</v>
      </c>
      <c r="AT23" s="42">
        <f t="shared" si="3"/>
        <v>0.4</v>
      </c>
      <c r="AU23" s="43">
        <f t="shared" si="4"/>
        <v>0.4</v>
      </c>
      <c r="AV23" s="32" t="str">
        <f t="shared" si="5"/>
        <v>ALERTA</v>
      </c>
      <c r="AW23" s="33" t="s">
        <v>249</v>
      </c>
      <c r="AX23" s="33" t="s">
        <v>98</v>
      </c>
      <c r="AY23" s="35" t="str">
        <f t="shared" ref="AY23:AY25" si="31">IF(AU23=100%,IF(AU23&gt;50%,"CUMPLIDA","PENDIENTE"),IF(AU23&lt;40%,"ATENCIÓN","PENDIENTE"))</f>
        <v>PENDIENTE</v>
      </c>
      <c r="AZ23" s="41">
        <v>44524</v>
      </c>
      <c r="BA23" s="37" t="s">
        <v>250</v>
      </c>
      <c r="BB23" s="33">
        <v>0.4</v>
      </c>
      <c r="BC23" s="38">
        <f t="shared" si="6"/>
        <v>0.4</v>
      </c>
      <c r="BD23" s="45">
        <f t="shared" si="7"/>
        <v>0.4</v>
      </c>
      <c r="BE23" s="32" t="str">
        <f t="shared" si="8"/>
        <v>ALERTA</v>
      </c>
      <c r="BF23" s="103" t="s">
        <v>251</v>
      </c>
      <c r="BG23" s="33" t="s">
        <v>98</v>
      </c>
      <c r="BH23" s="35" t="str">
        <f>IF(BD23=100%,IF(BD23&gt;25%,"CUMPLIDA","PENDIENTE"),IF(BD23&lt;25%,"INCUMPLIDA","PENDIENTE"))</f>
        <v>PENDIENTE</v>
      </c>
      <c r="BI23" s="41">
        <v>44544</v>
      </c>
      <c r="BJ23" s="37" t="s">
        <v>252</v>
      </c>
      <c r="BK23" s="33">
        <v>0.4</v>
      </c>
      <c r="BL23" s="38">
        <f t="shared" si="10"/>
        <v>0.4</v>
      </c>
      <c r="BM23" s="45">
        <f t="shared" si="11"/>
        <v>0.4</v>
      </c>
      <c r="BN23" s="32" t="str">
        <f t="shared" si="12"/>
        <v>ALERTA</v>
      </c>
      <c r="BO23" s="86" t="s">
        <v>253</v>
      </c>
      <c r="BP23" s="33" t="s">
        <v>102</v>
      </c>
      <c r="BQ23" s="35" t="str">
        <f>IF(BM23=100%,IF(BM23&gt;25%,"CUMPLIDA","PENDIENTE"),IF(BM23&lt;25%,"INCUMPLIDA","PENDIENTE"))</f>
        <v>PENDIENTE</v>
      </c>
      <c r="BR23" s="34"/>
      <c r="BS23" s="34" t="str">
        <f t="shared" si="18"/>
        <v>ABIERTO</v>
      </c>
      <c r="BT23" s="81"/>
      <c r="BU23" s="81"/>
      <c r="BV23" s="3"/>
      <c r="BW23" s="3"/>
      <c r="BX23" s="3"/>
      <c r="BY23" s="3"/>
      <c r="BZ23" s="3"/>
    </row>
    <row r="24" spans="1:78" s="2" customFormat="1" ht="35.1" customHeight="1">
      <c r="A24" s="55"/>
      <c r="B24" s="55"/>
      <c r="C24" s="56" t="s">
        <v>82</v>
      </c>
      <c r="D24" s="57"/>
      <c r="E24" s="105"/>
      <c r="F24" s="58">
        <v>44130</v>
      </c>
      <c r="G24" s="57">
        <v>20</v>
      </c>
      <c r="H24" s="59" t="s">
        <v>84</v>
      </c>
      <c r="I24" s="77" t="s">
        <v>254</v>
      </c>
      <c r="J24" s="106"/>
      <c r="K24" s="106"/>
      <c r="L24" s="105"/>
      <c r="M24" s="23">
        <v>1</v>
      </c>
      <c r="N24" s="56" t="s">
        <v>89</v>
      </c>
      <c r="O24" s="56" t="str">
        <f>IF(H24="","",VLOOKUP(H24,'[1]Procedimientos Publicar'!$C$6:$E$85,3,FALSE))</f>
        <v>SECRETARIA GENERAL</v>
      </c>
      <c r="P24" s="61" t="s">
        <v>90</v>
      </c>
      <c r="Q24" s="80"/>
      <c r="R24" s="80"/>
      <c r="S24" s="80"/>
      <c r="T24" s="63">
        <v>1</v>
      </c>
      <c r="U24" s="57"/>
      <c r="V24" s="26">
        <v>44235</v>
      </c>
      <c r="W24" s="26">
        <v>44600</v>
      </c>
      <c r="X24" s="80"/>
      <c r="Y24" s="58">
        <v>44286</v>
      </c>
      <c r="Z24" s="65" t="s">
        <v>164</v>
      </c>
      <c r="AA24" s="66">
        <v>0.01</v>
      </c>
      <c r="AB24" s="67">
        <f t="shared" si="19"/>
        <v>0.01</v>
      </c>
      <c r="AC24" s="68">
        <f t="shared" si="14"/>
        <v>0.01</v>
      </c>
      <c r="AD24" s="32" t="str">
        <f t="shared" si="0"/>
        <v>ALERTA</v>
      </c>
      <c r="AE24" s="33" t="s">
        <v>165</v>
      </c>
      <c r="AF24" s="70"/>
      <c r="AG24" s="35" t="str">
        <f t="shared" si="28"/>
        <v>PENDIENTE</v>
      </c>
      <c r="AH24" s="36" t="s">
        <v>93</v>
      </c>
      <c r="AI24" s="73" t="s">
        <v>221</v>
      </c>
      <c r="AJ24" s="5">
        <v>0.01</v>
      </c>
      <c r="AK24" s="38">
        <f t="shared" si="20"/>
        <v>0.01</v>
      </c>
      <c r="AL24" s="39">
        <f t="shared" si="1"/>
        <v>0.01</v>
      </c>
      <c r="AM24" s="32" t="str">
        <f t="shared" si="2"/>
        <v>ALERTA</v>
      </c>
      <c r="AN24" s="73" t="s">
        <v>197</v>
      </c>
      <c r="AO24" s="34" t="s">
        <v>95</v>
      </c>
      <c r="AP24" s="35" t="str">
        <f t="shared" si="30"/>
        <v>ATENCIÓN</v>
      </c>
      <c r="AQ24" s="41">
        <v>44469</v>
      </c>
      <c r="AR24" s="33" t="s">
        <v>248</v>
      </c>
      <c r="AS24" s="33">
        <v>0.4</v>
      </c>
      <c r="AT24" s="42">
        <f t="shared" si="3"/>
        <v>0.4</v>
      </c>
      <c r="AU24" s="43">
        <f t="shared" si="4"/>
        <v>0.4</v>
      </c>
      <c r="AV24" s="32" t="str">
        <f t="shared" si="5"/>
        <v>ALERTA</v>
      </c>
      <c r="AW24" s="33" t="s">
        <v>249</v>
      </c>
      <c r="AX24" s="33" t="s">
        <v>98</v>
      </c>
      <c r="AY24" s="35" t="str">
        <f t="shared" si="31"/>
        <v>PENDIENTE</v>
      </c>
      <c r="AZ24" s="41">
        <v>44524</v>
      </c>
      <c r="BA24" s="37" t="s">
        <v>250</v>
      </c>
      <c r="BB24" s="33">
        <v>0.4</v>
      </c>
      <c r="BC24" s="38">
        <f t="shared" si="6"/>
        <v>0.4</v>
      </c>
      <c r="BD24" s="45">
        <f t="shared" si="7"/>
        <v>0.4</v>
      </c>
      <c r="BE24" s="32" t="str">
        <f t="shared" si="8"/>
        <v>ALERTA</v>
      </c>
      <c r="BF24" s="103"/>
      <c r="BG24" s="33" t="s">
        <v>98</v>
      </c>
      <c r="BH24" s="35" t="str">
        <f t="shared" si="9"/>
        <v>PENDIENTE</v>
      </c>
      <c r="BI24" s="41">
        <v>44544</v>
      </c>
      <c r="BJ24" s="37" t="s">
        <v>252</v>
      </c>
      <c r="BK24" s="33">
        <v>0.4</v>
      </c>
      <c r="BL24" s="38">
        <f t="shared" si="10"/>
        <v>0.4</v>
      </c>
      <c r="BM24" s="45">
        <f t="shared" si="11"/>
        <v>0.4</v>
      </c>
      <c r="BN24" s="32" t="str">
        <f t="shared" si="12"/>
        <v>ALERTA</v>
      </c>
      <c r="BO24" s="86"/>
      <c r="BP24" s="33" t="s">
        <v>102</v>
      </c>
      <c r="BQ24" s="35" t="str">
        <f t="shared" ref="BQ24:BQ25" si="32">IF(BM24=100%,IF(BM24&gt;25%,"CUMPLIDA","PENDIENTE"),IF(BM24&lt;25%,"INCUMPLIDA","PENDIENTE"))</f>
        <v>PENDIENTE</v>
      </c>
      <c r="BR24" s="34"/>
      <c r="BS24" s="34" t="str">
        <f t="shared" si="18"/>
        <v>ABIERTO</v>
      </c>
      <c r="BT24" s="81"/>
      <c r="BU24" s="81"/>
      <c r="BV24" s="3"/>
      <c r="BW24" s="3"/>
      <c r="BX24" s="3"/>
      <c r="BY24" s="3"/>
      <c r="BZ24" s="3"/>
    </row>
    <row r="25" spans="1:78" s="2" customFormat="1" ht="35.1" customHeight="1">
      <c r="A25" s="55"/>
      <c r="B25" s="55"/>
      <c r="C25" s="56" t="s">
        <v>82</v>
      </c>
      <c r="D25" s="57"/>
      <c r="E25" s="105"/>
      <c r="F25" s="58">
        <v>44130</v>
      </c>
      <c r="G25" s="57">
        <v>21</v>
      </c>
      <c r="H25" s="59" t="s">
        <v>84</v>
      </c>
      <c r="I25" s="77" t="s">
        <v>255</v>
      </c>
      <c r="J25" s="56" t="s">
        <v>256</v>
      </c>
      <c r="K25" s="56" t="s">
        <v>257</v>
      </c>
      <c r="L25" s="56" t="s">
        <v>258</v>
      </c>
      <c r="M25" s="23">
        <v>1</v>
      </c>
      <c r="N25" s="56" t="s">
        <v>89</v>
      </c>
      <c r="O25" s="56" t="str">
        <f>IF(H25="","",VLOOKUP(H25,'[1]Procedimientos Publicar'!$C$6:$E$85,3,FALSE))</f>
        <v>SECRETARIA GENERAL</v>
      </c>
      <c r="P25" s="61" t="s">
        <v>90</v>
      </c>
      <c r="Q25" s="80"/>
      <c r="R25" s="80"/>
      <c r="S25" s="80"/>
      <c r="T25" s="63">
        <v>1</v>
      </c>
      <c r="U25" s="57"/>
      <c r="V25" s="26">
        <v>44235</v>
      </c>
      <c r="W25" s="26">
        <v>44600</v>
      </c>
      <c r="X25" s="80"/>
      <c r="Y25" s="58">
        <v>44286</v>
      </c>
      <c r="Z25" s="65" t="s">
        <v>259</v>
      </c>
      <c r="AA25" s="66">
        <v>0.25</v>
      </c>
      <c r="AB25" s="67">
        <f t="shared" si="19"/>
        <v>0.25</v>
      </c>
      <c r="AC25" s="68">
        <f t="shared" si="14"/>
        <v>0.25</v>
      </c>
      <c r="AD25" s="32" t="str">
        <f t="shared" si="0"/>
        <v>EN TERMINO</v>
      </c>
      <c r="AE25" s="84" t="s">
        <v>135</v>
      </c>
      <c r="AF25" s="70"/>
      <c r="AG25" s="35" t="str">
        <f>IF(AC25=100%,IF(AC25&gt;25%,"CUMPLIDA","PENDIENTE"),IF(AC25&lt;25%,"INCUMPLIDA","PENDIENTE"))</f>
        <v>PENDIENTE</v>
      </c>
      <c r="AH25" s="36" t="s">
        <v>93</v>
      </c>
      <c r="AI25" s="73" t="s">
        <v>260</v>
      </c>
      <c r="AJ25" s="5">
        <v>0.4</v>
      </c>
      <c r="AK25" s="38">
        <f t="shared" si="20"/>
        <v>0.4</v>
      </c>
      <c r="AL25" s="39">
        <f t="shared" si="1"/>
        <v>0.4</v>
      </c>
      <c r="AM25" s="32" t="str">
        <f t="shared" si="2"/>
        <v>ALERTA</v>
      </c>
      <c r="AN25" s="73" t="s">
        <v>261</v>
      </c>
      <c r="AO25" s="34" t="s">
        <v>95</v>
      </c>
      <c r="AP25" s="35" t="str">
        <f>IF(AL25=100%,IF(AL25&gt;50%,"CUMPLIDA","PENDIENTE"),IF(AL25&lt;40%,"ATENCIÓN","PENDIENTE"))</f>
        <v>PENDIENTE</v>
      </c>
      <c r="AQ25" s="41">
        <v>44469</v>
      </c>
      <c r="AR25" s="82" t="s">
        <v>262</v>
      </c>
      <c r="AS25" s="5">
        <v>0.5</v>
      </c>
      <c r="AT25" s="42">
        <f t="shared" si="3"/>
        <v>0.5</v>
      </c>
      <c r="AU25" s="43">
        <f t="shared" si="4"/>
        <v>0.5</v>
      </c>
      <c r="AV25" s="32" t="str">
        <f t="shared" si="5"/>
        <v>ALERTA</v>
      </c>
      <c r="AW25" s="33" t="s">
        <v>263</v>
      </c>
      <c r="AX25" s="33" t="s">
        <v>98</v>
      </c>
      <c r="AY25" s="35" t="str">
        <f t="shared" si="31"/>
        <v>PENDIENTE</v>
      </c>
      <c r="AZ25" s="41">
        <v>44524</v>
      </c>
      <c r="BA25" s="37" t="s">
        <v>264</v>
      </c>
      <c r="BB25" s="5">
        <v>0.5</v>
      </c>
      <c r="BC25" s="38">
        <f t="shared" si="6"/>
        <v>0.5</v>
      </c>
      <c r="BD25" s="45">
        <f t="shared" si="7"/>
        <v>0.5</v>
      </c>
      <c r="BE25" s="32" t="str">
        <f t="shared" si="8"/>
        <v>ALERTA</v>
      </c>
      <c r="BF25" s="33" t="s">
        <v>265</v>
      </c>
      <c r="BG25" s="33" t="s">
        <v>98</v>
      </c>
      <c r="BH25" s="35" t="str">
        <f t="shared" si="9"/>
        <v>PENDIENTE</v>
      </c>
      <c r="BI25" s="41">
        <v>44544</v>
      </c>
      <c r="BJ25" s="37" t="s">
        <v>264</v>
      </c>
      <c r="BK25" s="5">
        <v>0.5</v>
      </c>
      <c r="BL25" s="38">
        <f t="shared" si="10"/>
        <v>0.5</v>
      </c>
      <c r="BM25" s="45">
        <f t="shared" si="11"/>
        <v>0.5</v>
      </c>
      <c r="BN25" s="32" t="str">
        <f t="shared" si="12"/>
        <v>ALERTA</v>
      </c>
      <c r="BO25" s="46" t="s">
        <v>266</v>
      </c>
      <c r="BP25" s="33" t="s">
        <v>102</v>
      </c>
      <c r="BQ25" s="35" t="str">
        <f t="shared" si="32"/>
        <v>PENDIENTE</v>
      </c>
      <c r="BR25" s="34"/>
      <c r="BS25" s="34" t="str">
        <f t="shared" si="18"/>
        <v>ABIERTO</v>
      </c>
      <c r="BT25" s="81"/>
      <c r="BU25" s="81"/>
      <c r="BV25" s="3"/>
      <c r="BW25" s="3"/>
      <c r="BX25" s="3"/>
      <c r="BY25" s="3"/>
      <c r="BZ25" s="3"/>
    </row>
  </sheetData>
  <mergeCells count="84">
    <mergeCell ref="BF23:BF24"/>
    <mergeCell ref="E9:E25"/>
    <mergeCell ref="J21:J24"/>
    <mergeCell ref="K21:K22"/>
    <mergeCell ref="L21:L22"/>
    <mergeCell ref="K23:K24"/>
    <mergeCell ref="L23:L24"/>
    <mergeCell ref="BU2:BU4"/>
    <mergeCell ref="BR1:BU1"/>
    <mergeCell ref="E5:E8"/>
    <mergeCell ref="BD2:BD3"/>
    <mergeCell ref="BE2:BE3"/>
    <mergeCell ref="BF2:BF3"/>
    <mergeCell ref="BG2:BG3"/>
    <mergeCell ref="BH2:BH3"/>
    <mergeCell ref="BR2:BR3"/>
    <mergeCell ref="AW2:AW3"/>
    <mergeCell ref="AX2:AX3"/>
    <mergeCell ref="AZ2:AZ3"/>
    <mergeCell ref="BA2:BA3"/>
    <mergeCell ref="AO2:AO3"/>
    <mergeCell ref="AQ2:AQ3"/>
    <mergeCell ref="AR2:AR3"/>
    <mergeCell ref="BS2:BS3"/>
    <mergeCell ref="BT2:BT3"/>
    <mergeCell ref="AQ1:AY1"/>
    <mergeCell ref="AZ1:BH1"/>
    <mergeCell ref="AS2:AS3"/>
    <mergeCell ref="AT2:AT3"/>
    <mergeCell ref="AU2:AU3"/>
    <mergeCell ref="AV2:AV3"/>
    <mergeCell ref="BB2:BB3"/>
    <mergeCell ref="BC2:BC3"/>
    <mergeCell ref="BI1:BQ1"/>
    <mergeCell ref="BI2:BI3"/>
    <mergeCell ref="BJ2:BJ3"/>
    <mergeCell ref="BK2:BK3"/>
    <mergeCell ref="BL2:BL3"/>
    <mergeCell ref="BM2:BM3"/>
    <mergeCell ref="AN2:AN3"/>
    <mergeCell ref="AB2:AB3"/>
    <mergeCell ref="AC2:AC3"/>
    <mergeCell ref="AD2:AD3"/>
    <mergeCell ref="AE2:AE3"/>
    <mergeCell ref="AF2:AF3"/>
    <mergeCell ref="AH2:AH3"/>
    <mergeCell ref="AI2:AI3"/>
    <mergeCell ref="AJ2:AJ3"/>
    <mergeCell ref="AK2:AK3"/>
    <mergeCell ref="AL2:AL3"/>
    <mergeCell ref="AM2:AM3"/>
    <mergeCell ref="AA2:AA3"/>
    <mergeCell ref="O2:O3"/>
    <mergeCell ref="P2:P3"/>
    <mergeCell ref="Q2:Q3"/>
    <mergeCell ref="R2:R3"/>
    <mergeCell ref="S2:S3"/>
    <mergeCell ref="T2:T3"/>
    <mergeCell ref="U2:U3"/>
    <mergeCell ref="V2:V3"/>
    <mergeCell ref="W2:W3"/>
    <mergeCell ref="Y2:Y3"/>
    <mergeCell ref="Z2:Z3"/>
    <mergeCell ref="N2:N3"/>
    <mergeCell ref="A1:I1"/>
    <mergeCell ref="J1:W1"/>
    <mergeCell ref="Y1:AG1"/>
    <mergeCell ref="AH1:AP1"/>
    <mergeCell ref="A2:A3"/>
    <mergeCell ref="B2:B3"/>
    <mergeCell ref="C2:C3"/>
    <mergeCell ref="D2:D3"/>
    <mergeCell ref="E2:E3"/>
    <mergeCell ref="F2:F3"/>
    <mergeCell ref="G2:G3"/>
    <mergeCell ref="H2:H3"/>
    <mergeCell ref="I2:I3"/>
    <mergeCell ref="J2:J3"/>
    <mergeCell ref="K2:M2"/>
    <mergeCell ref="BN2:BN3"/>
    <mergeCell ref="BO2:BO3"/>
    <mergeCell ref="BP2:BP3"/>
    <mergeCell ref="BQ2:BQ3"/>
    <mergeCell ref="BO23:BO24"/>
  </mergeCells>
  <conditionalFormatting sqref="BE5:BE25 AD5:AD25">
    <cfRule type="containsText" dxfId="120" priority="198" stopIfTrue="1" operator="containsText" text="EN TERMINO">
      <formula>NOT(ISERROR(SEARCH("EN TERMINO",AD5)))</formula>
    </cfRule>
    <cfRule type="containsText" priority="199" operator="containsText" text="AMARILLO">
      <formula>NOT(ISERROR(SEARCH("AMARILLO",AD5)))</formula>
    </cfRule>
    <cfRule type="containsText" dxfId="119" priority="200" stopIfTrue="1" operator="containsText" text="ALERTA">
      <formula>NOT(ISERROR(SEARCH("ALERTA",AD5)))</formula>
    </cfRule>
    <cfRule type="containsText" dxfId="118" priority="201" stopIfTrue="1" operator="containsText" text="OK">
      <formula>NOT(ISERROR(SEARCH("OK",AD5)))</formula>
    </cfRule>
  </conditionalFormatting>
  <conditionalFormatting sqref="AG5:AG25 BH5:BH25">
    <cfRule type="containsText" dxfId="117" priority="197" stopIfTrue="1" operator="containsText" text="CUMPLIDA">
      <formula>NOT(ISERROR(SEARCH("CUMPLIDA",AG5)))</formula>
    </cfRule>
  </conditionalFormatting>
  <conditionalFormatting sqref="AG5:AG25 BH5:BH25">
    <cfRule type="containsText" dxfId="116" priority="196" stopIfTrue="1" operator="containsText" text="INCUMPLIDA">
      <formula>NOT(ISERROR(SEARCH("INCUMPLIDA",AG5)))</formula>
    </cfRule>
  </conditionalFormatting>
  <conditionalFormatting sqref="AG5:AG25 BH5:BH25">
    <cfRule type="containsText" dxfId="115" priority="195" stopIfTrue="1" operator="containsText" text="PENDIENTE">
      <formula>NOT(ISERROR(SEARCH("PENDIENTE",AG5)))</formula>
    </cfRule>
  </conditionalFormatting>
  <conditionalFormatting sqref="BR5:BS25">
    <cfRule type="containsText" dxfId="114" priority="192" operator="containsText" text="cerrada">
      <formula>NOT(ISERROR(SEARCH("cerrada",BR5)))</formula>
    </cfRule>
    <cfRule type="containsText" dxfId="113" priority="193" operator="containsText" text="cerrado">
      <formula>NOT(ISERROR(SEARCH("cerrado",BR5)))</formula>
    </cfRule>
    <cfRule type="containsText" dxfId="112" priority="194" operator="containsText" text="Abierto">
      <formula>NOT(ISERROR(SEARCH("Abierto",BR5)))</formula>
    </cfRule>
  </conditionalFormatting>
  <conditionalFormatting sqref="AG5:AG16 AG18:AG19 AG21:AG24">
    <cfRule type="containsText" dxfId="111" priority="183" operator="containsText" text="PENDIENTE">
      <formula>NOT(ISERROR(SEARCH("PENDIENTE",AG5)))</formula>
    </cfRule>
  </conditionalFormatting>
  <conditionalFormatting sqref="AG17">
    <cfRule type="containsText" dxfId="110" priority="182" operator="containsText" text="PENDIENTE">
      <formula>NOT(ISERROR(SEARCH("PENDIENTE",AG17)))</formula>
    </cfRule>
  </conditionalFormatting>
  <conditionalFormatting sqref="AG20">
    <cfRule type="containsText" dxfId="109" priority="181" operator="containsText" text="PENDIENTE">
      <formula>NOT(ISERROR(SEARCH("PENDIENTE",AG20)))</formula>
    </cfRule>
  </conditionalFormatting>
  <conditionalFormatting sqref="AM5:AM8">
    <cfRule type="containsText" dxfId="108" priority="176" stopIfTrue="1" operator="containsText" text="EN TERMINO">
      <formula>NOT(ISERROR(SEARCH("EN TERMINO",AM5)))</formula>
    </cfRule>
    <cfRule type="containsText" priority="177" operator="containsText" text="AMARILLO">
      <formula>NOT(ISERROR(SEARCH("AMARILLO",AM5)))</formula>
    </cfRule>
    <cfRule type="containsText" dxfId="107" priority="178" stopIfTrue="1" operator="containsText" text="ALERTA">
      <formula>NOT(ISERROR(SEARCH("ALERTA",AM5)))</formula>
    </cfRule>
    <cfRule type="containsText" dxfId="106" priority="179" stopIfTrue="1" operator="containsText" text="OK">
      <formula>NOT(ISERROR(SEARCH("OK",AM5)))</formula>
    </cfRule>
  </conditionalFormatting>
  <conditionalFormatting sqref="AP5:AP8">
    <cfRule type="containsText" dxfId="105" priority="175" stopIfTrue="1" operator="containsText" text="CUMPLIDA">
      <formula>NOT(ISERROR(SEARCH("CUMPLIDA",AP5)))</formula>
    </cfRule>
  </conditionalFormatting>
  <conditionalFormatting sqref="AP5:AP8">
    <cfRule type="containsText" dxfId="104" priority="174" stopIfTrue="1" operator="containsText" text="INCUMPLIDA">
      <formula>NOT(ISERROR(SEARCH("INCUMPLIDA",AP5)))</formula>
    </cfRule>
  </conditionalFormatting>
  <conditionalFormatting sqref="AP5:AP8">
    <cfRule type="containsText" dxfId="103" priority="173" stopIfTrue="1" operator="containsText" text="PENDIENTE">
      <formula>NOT(ISERROR(SEARCH("PENDIENTE",AP5)))</formula>
    </cfRule>
  </conditionalFormatting>
  <conditionalFormatting sqref="AP5:AP8">
    <cfRule type="containsText" dxfId="102" priority="171" operator="containsText" text="ATENCIÓN">
      <formula>NOT(ISERROR(SEARCH("ATENCIÓN",AP5)))</formula>
    </cfRule>
    <cfRule type="expression" priority="172" stopIfTrue="1">
      <formula>"ATENCIÓN"</formula>
    </cfRule>
  </conditionalFormatting>
  <conditionalFormatting sqref="AP5:AP8">
    <cfRule type="containsText" dxfId="101" priority="169" operator="containsText" text="ATENCIÓN">
      <formula>NOT(ISERROR(SEARCH("ATENCIÓN",AP5)))</formula>
    </cfRule>
    <cfRule type="expression" priority="170" stopIfTrue="1">
      <formula>"ATENCIÓN"</formula>
    </cfRule>
  </conditionalFormatting>
  <conditionalFormatting sqref="AM9:AM12">
    <cfRule type="containsText" dxfId="100" priority="154" stopIfTrue="1" operator="containsText" text="EN TERMINO">
      <formula>NOT(ISERROR(SEARCH("EN TERMINO",AM9)))</formula>
    </cfRule>
    <cfRule type="containsText" priority="155" operator="containsText" text="AMARILLO">
      <formula>NOT(ISERROR(SEARCH("AMARILLO",AM9)))</formula>
    </cfRule>
    <cfRule type="containsText" dxfId="99" priority="156" stopIfTrue="1" operator="containsText" text="ALERTA">
      <formula>NOT(ISERROR(SEARCH("ALERTA",AM9)))</formula>
    </cfRule>
    <cfRule type="containsText" dxfId="98" priority="157" stopIfTrue="1" operator="containsText" text="OK">
      <formula>NOT(ISERROR(SEARCH("OK",AM9)))</formula>
    </cfRule>
  </conditionalFormatting>
  <conditionalFormatting sqref="AP9:AP12">
    <cfRule type="containsText" dxfId="97" priority="153" stopIfTrue="1" operator="containsText" text="CUMPLIDA">
      <formula>NOT(ISERROR(SEARCH("CUMPLIDA",AP9)))</formula>
    </cfRule>
  </conditionalFormatting>
  <conditionalFormatting sqref="AP9:AP12">
    <cfRule type="containsText" dxfId="96" priority="152" stopIfTrue="1" operator="containsText" text="INCUMPLIDA">
      <formula>NOT(ISERROR(SEARCH("INCUMPLIDA",AP9)))</formula>
    </cfRule>
  </conditionalFormatting>
  <conditionalFormatting sqref="AP9:AP12">
    <cfRule type="containsText" dxfId="95" priority="151" stopIfTrue="1" operator="containsText" text="PENDIENTE">
      <formula>NOT(ISERROR(SEARCH("PENDIENTE",AP9)))</formula>
    </cfRule>
  </conditionalFormatting>
  <conditionalFormatting sqref="AP10">
    <cfRule type="containsText" dxfId="94" priority="149" operator="containsText" text="ATENCIÓN">
      <formula>NOT(ISERROR(SEARCH("ATENCIÓN",AP10)))</formula>
    </cfRule>
    <cfRule type="expression" priority="150" stopIfTrue="1">
      <formula>"ATENCIÓN"</formula>
    </cfRule>
  </conditionalFormatting>
  <conditionalFormatting sqref="AP11">
    <cfRule type="containsText" dxfId="93" priority="147" operator="containsText" text="ATENCIÓN">
      <formula>NOT(ISERROR(SEARCH("ATENCIÓN",AP11)))</formula>
    </cfRule>
    <cfRule type="expression" priority="148" stopIfTrue="1">
      <formula>"ATENCIÓN"</formula>
    </cfRule>
  </conditionalFormatting>
  <conditionalFormatting sqref="AP9:AP12">
    <cfRule type="containsText" dxfId="92" priority="145" operator="containsText" text="ATENCIÓN">
      <formula>NOT(ISERROR(SEARCH("ATENCIÓN",AP9)))</formula>
    </cfRule>
    <cfRule type="expression" priority="146" stopIfTrue="1">
      <formula>"ATENCIÓN"</formula>
    </cfRule>
  </conditionalFormatting>
  <conditionalFormatting sqref="AP9:AP12">
    <cfRule type="containsText" dxfId="91" priority="143" operator="containsText" text="ATENCIÓN">
      <formula>NOT(ISERROR(SEARCH("ATENCIÓN",AP9)))</formula>
    </cfRule>
    <cfRule type="expression" priority="144" stopIfTrue="1">
      <formula>"ATENCIÓN"</formula>
    </cfRule>
  </conditionalFormatting>
  <conditionalFormatting sqref="AM13:AM17">
    <cfRule type="containsText" dxfId="90" priority="139" stopIfTrue="1" operator="containsText" text="EN TERMINO">
      <formula>NOT(ISERROR(SEARCH("EN TERMINO",AM13)))</formula>
    </cfRule>
    <cfRule type="containsText" priority="140" operator="containsText" text="AMARILLO">
      <formula>NOT(ISERROR(SEARCH("AMARILLO",AM13)))</formula>
    </cfRule>
    <cfRule type="containsText" dxfId="89" priority="141" stopIfTrue="1" operator="containsText" text="ALERTA">
      <formula>NOT(ISERROR(SEARCH("ALERTA",AM13)))</formula>
    </cfRule>
    <cfRule type="containsText" dxfId="88" priority="142" stopIfTrue="1" operator="containsText" text="OK">
      <formula>NOT(ISERROR(SEARCH("OK",AM13)))</formula>
    </cfRule>
  </conditionalFormatting>
  <conditionalFormatting sqref="AP13:AP17">
    <cfRule type="containsText" dxfId="87" priority="138" stopIfTrue="1" operator="containsText" text="CUMPLIDA">
      <formula>NOT(ISERROR(SEARCH("CUMPLIDA",AP13)))</formula>
    </cfRule>
  </conditionalFormatting>
  <conditionalFormatting sqref="AP13:AP17">
    <cfRule type="containsText" dxfId="86" priority="137" stopIfTrue="1" operator="containsText" text="INCUMPLIDA">
      <formula>NOT(ISERROR(SEARCH("INCUMPLIDA",AP13)))</formula>
    </cfRule>
  </conditionalFormatting>
  <conditionalFormatting sqref="AP13:AP17">
    <cfRule type="containsText" dxfId="85" priority="136" stopIfTrue="1" operator="containsText" text="PENDIENTE">
      <formula>NOT(ISERROR(SEARCH("PENDIENTE",AP13)))</formula>
    </cfRule>
  </conditionalFormatting>
  <conditionalFormatting sqref="AP13">
    <cfRule type="containsText" dxfId="84" priority="134" operator="containsText" text="ATENCIÓN">
      <formula>NOT(ISERROR(SEARCH("ATENCIÓN",AP13)))</formula>
    </cfRule>
    <cfRule type="expression" priority="135" stopIfTrue="1">
      <formula>"ATENCIÓN"</formula>
    </cfRule>
  </conditionalFormatting>
  <conditionalFormatting sqref="AP13">
    <cfRule type="containsText" dxfId="83" priority="132" operator="containsText" text="ATENCIÓN">
      <formula>NOT(ISERROR(SEARCH("ATENCIÓN",AP13)))</formula>
    </cfRule>
    <cfRule type="expression" priority="133" stopIfTrue="1">
      <formula>"ATENCIÓN"</formula>
    </cfRule>
  </conditionalFormatting>
  <conditionalFormatting sqref="AP15">
    <cfRule type="containsText" dxfId="82" priority="130" operator="containsText" text="ATENCIÓN">
      <formula>NOT(ISERROR(SEARCH("ATENCIÓN",AP15)))</formula>
    </cfRule>
    <cfRule type="expression" priority="131" stopIfTrue="1">
      <formula>"ATENCIÓN"</formula>
    </cfRule>
  </conditionalFormatting>
  <conditionalFormatting sqref="AP15">
    <cfRule type="containsText" dxfId="81" priority="128" operator="containsText" text="ATENCIÓN">
      <formula>NOT(ISERROR(SEARCH("ATENCIÓN",AP15)))</formula>
    </cfRule>
    <cfRule type="expression" priority="129" stopIfTrue="1">
      <formula>"ATENCIÓN"</formula>
    </cfRule>
  </conditionalFormatting>
  <conditionalFormatting sqref="AP17">
    <cfRule type="containsText" dxfId="80" priority="126" operator="containsText" text="ATENCIÓN">
      <formula>NOT(ISERROR(SEARCH("ATENCIÓN",AP17)))</formula>
    </cfRule>
    <cfRule type="expression" priority="127" stopIfTrue="1">
      <formula>"ATENCIÓN"</formula>
    </cfRule>
  </conditionalFormatting>
  <conditionalFormatting sqref="AP17">
    <cfRule type="containsText" dxfId="79" priority="124" operator="containsText" text="ATENCIÓN">
      <formula>NOT(ISERROR(SEARCH("ATENCIÓN",AP17)))</formula>
    </cfRule>
    <cfRule type="expression" priority="125" stopIfTrue="1">
      <formula>"ATENCIÓN"</formula>
    </cfRule>
  </conditionalFormatting>
  <conditionalFormatting sqref="AP13:AP17">
    <cfRule type="containsText" dxfId="78" priority="122" operator="containsText" text="ATENCIÓN">
      <formula>NOT(ISERROR(SEARCH("ATENCIÓN",AP13)))</formula>
    </cfRule>
    <cfRule type="expression" priority="123" stopIfTrue="1">
      <formula>"ATENCIÓN"</formula>
    </cfRule>
  </conditionalFormatting>
  <conditionalFormatting sqref="AP13:AP17">
    <cfRule type="containsText" dxfId="77" priority="120" operator="containsText" text="ATENCIÓN">
      <formula>NOT(ISERROR(SEARCH("ATENCIÓN",AP13)))</formula>
    </cfRule>
    <cfRule type="expression" priority="121" stopIfTrue="1">
      <formula>"ATENCIÓN"</formula>
    </cfRule>
  </conditionalFormatting>
  <conditionalFormatting sqref="AM18:AM20">
    <cfRule type="containsText" dxfId="76" priority="116" stopIfTrue="1" operator="containsText" text="EN TERMINO">
      <formula>NOT(ISERROR(SEARCH("EN TERMINO",AM18)))</formula>
    </cfRule>
    <cfRule type="containsText" priority="117" operator="containsText" text="AMARILLO">
      <formula>NOT(ISERROR(SEARCH("AMARILLO",AM18)))</formula>
    </cfRule>
    <cfRule type="containsText" dxfId="75" priority="118" stopIfTrue="1" operator="containsText" text="ALERTA">
      <formula>NOT(ISERROR(SEARCH("ALERTA",AM18)))</formula>
    </cfRule>
    <cfRule type="containsText" dxfId="74" priority="119" stopIfTrue="1" operator="containsText" text="OK">
      <formula>NOT(ISERROR(SEARCH("OK",AM18)))</formula>
    </cfRule>
  </conditionalFormatting>
  <conditionalFormatting sqref="AP18:AP20">
    <cfRule type="containsText" dxfId="73" priority="115" stopIfTrue="1" operator="containsText" text="CUMPLIDA">
      <formula>NOT(ISERROR(SEARCH("CUMPLIDA",AP18)))</formula>
    </cfRule>
  </conditionalFormatting>
  <conditionalFormatting sqref="AP18:AP20">
    <cfRule type="containsText" dxfId="72" priority="114" stopIfTrue="1" operator="containsText" text="INCUMPLIDA">
      <formula>NOT(ISERROR(SEARCH("INCUMPLIDA",AP18)))</formula>
    </cfRule>
  </conditionalFormatting>
  <conditionalFormatting sqref="AP18:AP20">
    <cfRule type="containsText" dxfId="71" priority="113" stopIfTrue="1" operator="containsText" text="PENDIENTE">
      <formula>NOT(ISERROR(SEARCH("PENDIENTE",AP18)))</formula>
    </cfRule>
  </conditionalFormatting>
  <conditionalFormatting sqref="AP19:AP20">
    <cfRule type="containsText" dxfId="70" priority="111" operator="containsText" text="ATENCIÓN">
      <formula>NOT(ISERROR(SEARCH("ATENCIÓN",AP19)))</formula>
    </cfRule>
    <cfRule type="expression" priority="112" stopIfTrue="1">
      <formula>"ATENCIÓN"</formula>
    </cfRule>
  </conditionalFormatting>
  <conditionalFormatting sqref="AP19:AP20">
    <cfRule type="containsText" dxfId="69" priority="109" operator="containsText" text="ATENCIÓN">
      <formula>NOT(ISERROR(SEARCH("ATENCIÓN",AP19)))</formula>
    </cfRule>
    <cfRule type="expression" priority="110" stopIfTrue="1">
      <formula>"ATENCIÓN"</formula>
    </cfRule>
  </conditionalFormatting>
  <conditionalFormatting sqref="AP18:AP20">
    <cfRule type="containsText" dxfId="68" priority="107" operator="containsText" text="ATENCIÓN">
      <formula>NOT(ISERROR(SEARCH("ATENCIÓN",AP18)))</formula>
    </cfRule>
    <cfRule type="expression" priority="108" stopIfTrue="1">
      <formula>"ATENCIÓN"</formula>
    </cfRule>
  </conditionalFormatting>
  <conditionalFormatting sqref="AP18:AP20">
    <cfRule type="containsText" dxfId="67" priority="105" operator="containsText" text="ATENCIÓN">
      <formula>NOT(ISERROR(SEARCH("ATENCIÓN",AP18)))</formula>
    </cfRule>
    <cfRule type="expression" priority="106" stopIfTrue="1">
      <formula>"ATENCIÓN"</formula>
    </cfRule>
  </conditionalFormatting>
  <conditionalFormatting sqref="AM21:AM25">
    <cfRule type="containsText" dxfId="66" priority="101" stopIfTrue="1" operator="containsText" text="EN TERMINO">
      <formula>NOT(ISERROR(SEARCH("EN TERMINO",AM21)))</formula>
    </cfRule>
    <cfRule type="containsText" priority="102" operator="containsText" text="AMARILLO">
      <formula>NOT(ISERROR(SEARCH("AMARILLO",AM21)))</formula>
    </cfRule>
    <cfRule type="containsText" dxfId="65" priority="103" stopIfTrue="1" operator="containsText" text="ALERTA">
      <formula>NOT(ISERROR(SEARCH("ALERTA",AM21)))</formula>
    </cfRule>
    <cfRule type="containsText" dxfId="64" priority="104" stopIfTrue="1" operator="containsText" text="OK">
      <formula>NOT(ISERROR(SEARCH("OK",AM21)))</formula>
    </cfRule>
  </conditionalFormatting>
  <conditionalFormatting sqref="AP21:AP25">
    <cfRule type="containsText" dxfId="63" priority="100" stopIfTrue="1" operator="containsText" text="CUMPLIDA">
      <formula>NOT(ISERROR(SEARCH("CUMPLIDA",AP21)))</formula>
    </cfRule>
  </conditionalFormatting>
  <conditionalFormatting sqref="AP21:AP25">
    <cfRule type="containsText" dxfId="62" priority="99" stopIfTrue="1" operator="containsText" text="INCUMPLIDA">
      <formula>NOT(ISERROR(SEARCH("INCUMPLIDA",AP21)))</formula>
    </cfRule>
  </conditionalFormatting>
  <conditionalFormatting sqref="AP21:AP25">
    <cfRule type="containsText" dxfId="61" priority="98" stopIfTrue="1" operator="containsText" text="PENDIENTE">
      <formula>NOT(ISERROR(SEARCH("PENDIENTE",AP21)))</formula>
    </cfRule>
  </conditionalFormatting>
  <conditionalFormatting sqref="AP21:AP25">
    <cfRule type="containsText" dxfId="60" priority="96" operator="containsText" text="ATENCIÓN">
      <formula>NOT(ISERROR(SEARCH("ATENCIÓN",AP21)))</formula>
    </cfRule>
    <cfRule type="expression" priority="97" stopIfTrue="1">
      <formula>"ATENCIÓN"</formula>
    </cfRule>
  </conditionalFormatting>
  <conditionalFormatting sqref="AP21:AP25">
    <cfRule type="containsText" dxfId="59" priority="94" operator="containsText" text="ATENCIÓN">
      <formula>NOT(ISERROR(SEARCH("ATENCIÓN",AP21)))</formula>
    </cfRule>
    <cfRule type="expression" priority="95" stopIfTrue="1">
      <formula>"ATENCIÓN"</formula>
    </cfRule>
  </conditionalFormatting>
  <conditionalFormatting sqref="BE5:BE25">
    <cfRule type="dataBar" priority="2266">
      <dataBar>
        <cfvo type="min"/>
        <cfvo type="max"/>
        <color rgb="FF638EC6"/>
      </dataBar>
    </cfRule>
  </conditionalFormatting>
  <conditionalFormatting sqref="AV5">
    <cfRule type="containsText" dxfId="58" priority="89" stopIfTrue="1" operator="containsText" text="EN TERMINO">
      <formula>NOT(ISERROR(SEARCH("EN TERMINO",AV5)))</formula>
    </cfRule>
    <cfRule type="containsText" priority="90" operator="containsText" text="AMARILLO">
      <formula>NOT(ISERROR(SEARCH("AMARILLO",AV5)))</formula>
    </cfRule>
    <cfRule type="containsText" dxfId="57" priority="91" stopIfTrue="1" operator="containsText" text="ALERTA">
      <formula>NOT(ISERROR(SEARCH("ALERTA",AV5)))</formula>
    </cfRule>
    <cfRule type="containsText" dxfId="56" priority="92" stopIfTrue="1" operator="containsText" text="OK">
      <formula>NOT(ISERROR(SEARCH("OK",AV5)))</formula>
    </cfRule>
  </conditionalFormatting>
  <conditionalFormatting sqref="AY5">
    <cfRule type="containsText" dxfId="55" priority="88" stopIfTrue="1" operator="containsText" text="CUMPLIDA">
      <formula>NOT(ISERROR(SEARCH("CUMPLIDA",AY5)))</formula>
    </cfRule>
  </conditionalFormatting>
  <conditionalFormatting sqref="AY5">
    <cfRule type="containsText" dxfId="54" priority="87" stopIfTrue="1" operator="containsText" text="INCUMPLIDA">
      <formula>NOT(ISERROR(SEARCH("INCUMPLIDA",AY5)))</formula>
    </cfRule>
  </conditionalFormatting>
  <conditionalFormatting sqref="AY5">
    <cfRule type="containsText" dxfId="53" priority="86" stopIfTrue="1" operator="containsText" text="PENDIENTE">
      <formula>NOT(ISERROR(SEARCH("PENDIENTE",AY5)))</formula>
    </cfRule>
  </conditionalFormatting>
  <conditionalFormatting sqref="AV5">
    <cfRule type="dataBar" priority="93">
      <dataBar>
        <cfvo type="min"/>
        <cfvo type="max"/>
        <color rgb="FF638EC6"/>
      </dataBar>
    </cfRule>
  </conditionalFormatting>
  <conditionalFormatting sqref="AY5">
    <cfRule type="containsText" dxfId="52" priority="84" operator="containsText" text="ATENCIÓN">
      <formula>NOT(ISERROR(SEARCH("ATENCIÓN",AY5)))</formula>
    </cfRule>
    <cfRule type="expression" priority="85" stopIfTrue="1">
      <formula>"ATENCIÓN"</formula>
    </cfRule>
  </conditionalFormatting>
  <conditionalFormatting sqref="AY5">
    <cfRule type="containsText" dxfId="51" priority="82" operator="containsText" text="ATENCIÓN">
      <formula>NOT(ISERROR(SEARCH("ATENCIÓN",AY5)))</formula>
    </cfRule>
    <cfRule type="expression" priority="83" stopIfTrue="1">
      <formula>"ATENCIÓN"</formula>
    </cfRule>
  </conditionalFormatting>
  <conditionalFormatting sqref="AV6:AV8">
    <cfRule type="containsText" dxfId="50" priority="77" stopIfTrue="1" operator="containsText" text="EN TERMINO">
      <formula>NOT(ISERROR(SEARCH("EN TERMINO",AV6)))</formula>
    </cfRule>
    <cfRule type="containsText" priority="78" operator="containsText" text="AMARILLO">
      <formula>NOT(ISERROR(SEARCH("AMARILLO",AV6)))</formula>
    </cfRule>
    <cfRule type="containsText" dxfId="49" priority="79" stopIfTrue="1" operator="containsText" text="ALERTA">
      <formula>NOT(ISERROR(SEARCH("ALERTA",AV6)))</formula>
    </cfRule>
    <cfRule type="containsText" dxfId="48" priority="80" stopIfTrue="1" operator="containsText" text="OK">
      <formula>NOT(ISERROR(SEARCH("OK",AV6)))</formula>
    </cfRule>
  </conditionalFormatting>
  <conditionalFormatting sqref="AY6:AY8">
    <cfRule type="containsText" dxfId="47" priority="76" stopIfTrue="1" operator="containsText" text="CUMPLIDA">
      <formula>NOT(ISERROR(SEARCH("CUMPLIDA",AY6)))</formula>
    </cfRule>
  </conditionalFormatting>
  <conditionalFormatting sqref="AY6:AY8">
    <cfRule type="containsText" dxfId="46" priority="75" stopIfTrue="1" operator="containsText" text="INCUMPLIDA">
      <formula>NOT(ISERROR(SEARCH("INCUMPLIDA",AY6)))</formula>
    </cfRule>
  </conditionalFormatting>
  <conditionalFormatting sqref="AY6:AY8">
    <cfRule type="containsText" dxfId="45" priority="74" stopIfTrue="1" operator="containsText" text="PENDIENTE">
      <formula>NOT(ISERROR(SEARCH("PENDIENTE",AY6)))</formula>
    </cfRule>
  </conditionalFormatting>
  <conditionalFormatting sqref="AV6:AV8">
    <cfRule type="dataBar" priority="81">
      <dataBar>
        <cfvo type="min"/>
        <cfvo type="max"/>
        <color rgb="FF638EC6"/>
      </dataBar>
    </cfRule>
  </conditionalFormatting>
  <conditionalFormatting sqref="AY6:AY8">
    <cfRule type="containsText" dxfId="44" priority="72" operator="containsText" text="ATENCIÓN">
      <formula>NOT(ISERROR(SEARCH("ATENCIÓN",AY6)))</formula>
    </cfRule>
    <cfRule type="expression" priority="73" stopIfTrue="1">
      <formula>"ATENCIÓN"</formula>
    </cfRule>
  </conditionalFormatting>
  <conditionalFormatting sqref="AY6:AY8">
    <cfRule type="containsText" dxfId="43" priority="70" operator="containsText" text="ATENCIÓN">
      <formula>NOT(ISERROR(SEARCH("ATENCIÓN",AY6)))</formula>
    </cfRule>
    <cfRule type="expression" priority="71" stopIfTrue="1">
      <formula>"ATENCIÓN"</formula>
    </cfRule>
  </conditionalFormatting>
  <conditionalFormatting sqref="AV18:AV21 AV13 AV23 AV25">
    <cfRule type="containsText" dxfId="42" priority="65" stopIfTrue="1" operator="containsText" text="EN TERMINO">
      <formula>NOT(ISERROR(SEARCH("EN TERMINO",AV13)))</formula>
    </cfRule>
    <cfRule type="containsText" priority="66" operator="containsText" text="AMARILLO">
      <formula>NOT(ISERROR(SEARCH("AMARILLO",AV13)))</formula>
    </cfRule>
    <cfRule type="containsText" dxfId="41" priority="67" stopIfTrue="1" operator="containsText" text="ALERTA">
      <formula>NOT(ISERROR(SEARCH("ALERTA",AV13)))</formula>
    </cfRule>
    <cfRule type="containsText" dxfId="40" priority="68" stopIfTrue="1" operator="containsText" text="OK">
      <formula>NOT(ISERROR(SEARCH("OK",AV13)))</formula>
    </cfRule>
  </conditionalFormatting>
  <conditionalFormatting sqref="AY9:AY25">
    <cfRule type="containsText" dxfId="39" priority="64" stopIfTrue="1" operator="containsText" text="CUMPLIDA">
      <formula>NOT(ISERROR(SEARCH("CUMPLIDA",AY9)))</formula>
    </cfRule>
  </conditionalFormatting>
  <conditionalFormatting sqref="AY9:AY25">
    <cfRule type="containsText" dxfId="38" priority="63" stopIfTrue="1" operator="containsText" text="INCUMPLIDA">
      <formula>NOT(ISERROR(SEARCH("INCUMPLIDA",AY9)))</formula>
    </cfRule>
  </conditionalFormatting>
  <conditionalFormatting sqref="AY9:AY25">
    <cfRule type="containsText" dxfId="37" priority="62" stopIfTrue="1" operator="containsText" text="PENDIENTE">
      <formula>NOT(ISERROR(SEARCH("PENDIENTE",AY9)))</formula>
    </cfRule>
  </conditionalFormatting>
  <conditionalFormatting sqref="AV18:AV21 AV13 AV23 AV25">
    <cfRule type="dataBar" priority="69">
      <dataBar>
        <cfvo type="min"/>
        <cfvo type="max"/>
        <color rgb="FF638EC6"/>
      </dataBar>
    </cfRule>
  </conditionalFormatting>
  <conditionalFormatting sqref="AV9">
    <cfRule type="containsText" dxfId="36" priority="57" stopIfTrue="1" operator="containsText" text="EN TERMINO">
      <formula>NOT(ISERROR(SEARCH("EN TERMINO",AV9)))</formula>
    </cfRule>
    <cfRule type="containsText" priority="58" operator="containsText" text="AMARILLO">
      <formula>NOT(ISERROR(SEARCH("AMARILLO",AV9)))</formula>
    </cfRule>
    <cfRule type="containsText" dxfId="35" priority="59" stopIfTrue="1" operator="containsText" text="ALERTA">
      <formula>NOT(ISERROR(SEARCH("ALERTA",AV9)))</formula>
    </cfRule>
    <cfRule type="containsText" dxfId="34" priority="60" stopIfTrue="1" operator="containsText" text="OK">
      <formula>NOT(ISERROR(SEARCH("OK",AV9)))</formula>
    </cfRule>
  </conditionalFormatting>
  <conditionalFormatting sqref="AV9">
    <cfRule type="dataBar" priority="61">
      <dataBar>
        <cfvo type="min"/>
        <cfvo type="max"/>
        <color rgb="FF638EC6"/>
      </dataBar>
    </cfRule>
  </conditionalFormatting>
  <conditionalFormatting sqref="AV10">
    <cfRule type="containsText" dxfId="33" priority="52" stopIfTrue="1" operator="containsText" text="EN TERMINO">
      <formula>NOT(ISERROR(SEARCH("EN TERMINO",AV10)))</formula>
    </cfRule>
    <cfRule type="containsText" priority="53" operator="containsText" text="AMARILLO">
      <formula>NOT(ISERROR(SEARCH("AMARILLO",AV10)))</formula>
    </cfRule>
    <cfRule type="containsText" dxfId="32" priority="54" stopIfTrue="1" operator="containsText" text="ALERTA">
      <formula>NOT(ISERROR(SEARCH("ALERTA",AV10)))</formula>
    </cfRule>
    <cfRule type="containsText" dxfId="31" priority="55" stopIfTrue="1" operator="containsText" text="OK">
      <formula>NOT(ISERROR(SEARCH("OK",AV10)))</formula>
    </cfRule>
  </conditionalFormatting>
  <conditionalFormatting sqref="AV10">
    <cfRule type="dataBar" priority="56">
      <dataBar>
        <cfvo type="min"/>
        <cfvo type="max"/>
        <color rgb="FF638EC6"/>
      </dataBar>
    </cfRule>
  </conditionalFormatting>
  <conditionalFormatting sqref="AY10">
    <cfRule type="containsText" dxfId="30" priority="51" operator="containsText" text="ATENCIÓN">
      <formula>NOT(ISERROR(SEARCH("ATENCIÓN",AY10)))</formula>
    </cfRule>
  </conditionalFormatting>
  <conditionalFormatting sqref="AV11">
    <cfRule type="containsText" dxfId="29" priority="46" stopIfTrue="1" operator="containsText" text="EN TERMINO">
      <formula>NOT(ISERROR(SEARCH("EN TERMINO",AV11)))</formula>
    </cfRule>
    <cfRule type="containsText" priority="47" operator="containsText" text="AMARILLO">
      <formula>NOT(ISERROR(SEARCH("AMARILLO",AV11)))</formula>
    </cfRule>
    <cfRule type="containsText" dxfId="28" priority="48" stopIfTrue="1" operator="containsText" text="ALERTA">
      <formula>NOT(ISERROR(SEARCH("ALERTA",AV11)))</formula>
    </cfRule>
    <cfRule type="containsText" dxfId="27" priority="49" stopIfTrue="1" operator="containsText" text="OK">
      <formula>NOT(ISERROR(SEARCH("OK",AV11)))</formula>
    </cfRule>
  </conditionalFormatting>
  <conditionalFormatting sqref="AV11">
    <cfRule type="dataBar" priority="50">
      <dataBar>
        <cfvo type="min"/>
        <cfvo type="max"/>
        <color rgb="FF638EC6"/>
      </dataBar>
    </cfRule>
  </conditionalFormatting>
  <conditionalFormatting sqref="AV12">
    <cfRule type="containsText" dxfId="26" priority="41" stopIfTrue="1" operator="containsText" text="EN TERMINO">
      <formula>NOT(ISERROR(SEARCH("EN TERMINO",AV12)))</formula>
    </cfRule>
    <cfRule type="containsText" priority="42" operator="containsText" text="AMARILLO">
      <formula>NOT(ISERROR(SEARCH("AMARILLO",AV12)))</formula>
    </cfRule>
    <cfRule type="containsText" dxfId="25" priority="43" stopIfTrue="1" operator="containsText" text="ALERTA">
      <formula>NOT(ISERROR(SEARCH("ALERTA",AV12)))</formula>
    </cfRule>
    <cfRule type="containsText" dxfId="24" priority="44" stopIfTrue="1" operator="containsText" text="OK">
      <formula>NOT(ISERROR(SEARCH("OK",AV12)))</formula>
    </cfRule>
  </conditionalFormatting>
  <conditionalFormatting sqref="AV12">
    <cfRule type="dataBar" priority="45">
      <dataBar>
        <cfvo type="min"/>
        <cfvo type="max"/>
        <color rgb="FF638EC6"/>
      </dataBar>
    </cfRule>
  </conditionalFormatting>
  <conditionalFormatting sqref="AV14">
    <cfRule type="containsText" dxfId="23" priority="36" stopIfTrue="1" operator="containsText" text="EN TERMINO">
      <formula>NOT(ISERROR(SEARCH("EN TERMINO",AV14)))</formula>
    </cfRule>
    <cfRule type="containsText" priority="37" operator="containsText" text="AMARILLO">
      <formula>NOT(ISERROR(SEARCH("AMARILLO",AV14)))</formula>
    </cfRule>
    <cfRule type="containsText" dxfId="22" priority="38" stopIfTrue="1" operator="containsText" text="ALERTA">
      <formula>NOT(ISERROR(SEARCH("ALERTA",AV14)))</formula>
    </cfRule>
    <cfRule type="containsText" dxfId="21" priority="39" stopIfTrue="1" operator="containsText" text="OK">
      <formula>NOT(ISERROR(SEARCH("OK",AV14)))</formula>
    </cfRule>
  </conditionalFormatting>
  <conditionalFormatting sqref="AV14">
    <cfRule type="dataBar" priority="40">
      <dataBar>
        <cfvo type="min"/>
        <cfvo type="max"/>
        <color rgb="FF638EC6"/>
      </dataBar>
    </cfRule>
  </conditionalFormatting>
  <conditionalFormatting sqref="AV15:AV17">
    <cfRule type="containsText" dxfId="20" priority="31" stopIfTrue="1" operator="containsText" text="EN TERMINO">
      <formula>NOT(ISERROR(SEARCH("EN TERMINO",AV15)))</formula>
    </cfRule>
    <cfRule type="containsText" priority="32" operator="containsText" text="AMARILLO">
      <formula>NOT(ISERROR(SEARCH("AMARILLO",AV15)))</formula>
    </cfRule>
    <cfRule type="containsText" dxfId="19" priority="33" stopIfTrue="1" operator="containsText" text="ALERTA">
      <formula>NOT(ISERROR(SEARCH("ALERTA",AV15)))</formula>
    </cfRule>
    <cfRule type="containsText" dxfId="18" priority="34" stopIfTrue="1" operator="containsText" text="OK">
      <formula>NOT(ISERROR(SEARCH("OK",AV15)))</formula>
    </cfRule>
  </conditionalFormatting>
  <conditionalFormatting sqref="AV15:AV17">
    <cfRule type="dataBar" priority="35">
      <dataBar>
        <cfvo type="min"/>
        <cfvo type="max"/>
        <color rgb="FF638EC6"/>
      </dataBar>
    </cfRule>
  </conditionalFormatting>
  <conditionalFormatting sqref="AV22">
    <cfRule type="containsText" dxfId="17" priority="26" stopIfTrue="1" operator="containsText" text="EN TERMINO">
      <formula>NOT(ISERROR(SEARCH("EN TERMINO",AV22)))</formula>
    </cfRule>
    <cfRule type="containsText" priority="27" operator="containsText" text="AMARILLO">
      <formula>NOT(ISERROR(SEARCH("AMARILLO",AV22)))</formula>
    </cfRule>
    <cfRule type="containsText" dxfId="16" priority="28" stopIfTrue="1" operator="containsText" text="ALERTA">
      <formula>NOT(ISERROR(SEARCH("ALERTA",AV22)))</formula>
    </cfRule>
    <cfRule type="containsText" dxfId="15" priority="29" stopIfTrue="1" operator="containsText" text="OK">
      <formula>NOT(ISERROR(SEARCH("OK",AV22)))</formula>
    </cfRule>
  </conditionalFormatting>
  <conditionalFormatting sqref="AV22">
    <cfRule type="dataBar" priority="30">
      <dataBar>
        <cfvo type="min"/>
        <cfvo type="max"/>
        <color rgb="FF638EC6"/>
      </dataBar>
    </cfRule>
  </conditionalFormatting>
  <conditionalFormatting sqref="AY23">
    <cfRule type="containsText" dxfId="14" priority="24" operator="containsText" text="ATENCIÓN">
      <formula>NOT(ISERROR(SEARCH("ATENCIÓN",AY23)))</formula>
    </cfRule>
    <cfRule type="expression" priority="25" stopIfTrue="1">
      <formula>"ATENCIÓN"</formula>
    </cfRule>
  </conditionalFormatting>
  <conditionalFormatting sqref="AY23">
    <cfRule type="containsText" dxfId="13" priority="22" operator="containsText" text="ATENCIÓN">
      <formula>NOT(ISERROR(SEARCH("ATENCIÓN",AY23)))</formula>
    </cfRule>
    <cfRule type="expression" priority="23" stopIfTrue="1">
      <formula>"ATENCIÓN"</formula>
    </cfRule>
  </conditionalFormatting>
  <conditionalFormatting sqref="AV24">
    <cfRule type="containsText" dxfId="12" priority="17" stopIfTrue="1" operator="containsText" text="EN TERMINO">
      <formula>NOT(ISERROR(SEARCH("EN TERMINO",AV24)))</formula>
    </cfRule>
    <cfRule type="containsText" priority="18" operator="containsText" text="AMARILLO">
      <formula>NOT(ISERROR(SEARCH("AMARILLO",AV24)))</formula>
    </cfRule>
    <cfRule type="containsText" dxfId="11" priority="19" stopIfTrue="1" operator="containsText" text="ALERTA">
      <formula>NOT(ISERROR(SEARCH("ALERTA",AV24)))</formula>
    </cfRule>
    <cfRule type="containsText" dxfId="10" priority="20" stopIfTrue="1" operator="containsText" text="OK">
      <formula>NOT(ISERROR(SEARCH("OK",AV24)))</formula>
    </cfRule>
  </conditionalFormatting>
  <conditionalFormatting sqref="AV24">
    <cfRule type="dataBar" priority="21">
      <dataBar>
        <cfvo type="min"/>
        <cfvo type="max"/>
        <color rgb="FF638EC6"/>
      </dataBar>
    </cfRule>
  </conditionalFormatting>
  <conditionalFormatting sqref="AY24">
    <cfRule type="containsText" dxfId="9" priority="15" operator="containsText" text="ATENCIÓN">
      <formula>NOT(ISERROR(SEARCH("ATENCIÓN",AY24)))</formula>
    </cfRule>
    <cfRule type="expression" priority="16" stopIfTrue="1">
      <formula>"ATENCIÓN"</formula>
    </cfRule>
  </conditionalFormatting>
  <conditionalFormatting sqref="AY24">
    <cfRule type="containsText" dxfId="8" priority="13" operator="containsText" text="ATENCIÓN">
      <formula>NOT(ISERROR(SEARCH("ATENCIÓN",AY24)))</formula>
    </cfRule>
    <cfRule type="expression" priority="14" stopIfTrue="1">
      <formula>"ATENCIÓN"</formula>
    </cfRule>
  </conditionalFormatting>
  <conditionalFormatting sqref="AY25">
    <cfRule type="containsText" dxfId="7" priority="11" operator="containsText" text="ATENCIÓN">
      <formula>NOT(ISERROR(SEARCH("ATENCIÓN",AY25)))</formula>
    </cfRule>
    <cfRule type="expression" priority="12" stopIfTrue="1">
      <formula>"ATENCIÓN"</formula>
    </cfRule>
  </conditionalFormatting>
  <conditionalFormatting sqref="AY25">
    <cfRule type="containsText" dxfId="6" priority="9" operator="containsText" text="ATENCIÓN">
      <formula>NOT(ISERROR(SEARCH("ATENCIÓN",AY25)))</formula>
    </cfRule>
    <cfRule type="expression" priority="10" stopIfTrue="1">
      <formula>"ATENCIÓN"</formula>
    </cfRule>
  </conditionalFormatting>
  <conditionalFormatting sqref="BN5:BN25">
    <cfRule type="containsText" dxfId="5" priority="4" stopIfTrue="1" operator="containsText" text="EN TERMINO">
      <formula>NOT(ISERROR(SEARCH("EN TERMINO",BN5)))</formula>
    </cfRule>
    <cfRule type="containsText" priority="5" operator="containsText" text="AMARILLO">
      <formula>NOT(ISERROR(SEARCH("AMARILLO",BN5)))</formula>
    </cfRule>
    <cfRule type="containsText" dxfId="4" priority="6" stopIfTrue="1" operator="containsText" text="ALERTA">
      <formula>NOT(ISERROR(SEARCH("ALERTA",BN5)))</formula>
    </cfRule>
    <cfRule type="containsText" dxfId="3" priority="7" stopIfTrue="1" operator="containsText" text="OK">
      <formula>NOT(ISERROR(SEARCH("OK",BN5)))</formula>
    </cfRule>
  </conditionalFormatting>
  <conditionalFormatting sqref="BQ5:BQ25">
    <cfRule type="containsText" dxfId="2" priority="3" stopIfTrue="1" operator="containsText" text="CUMPLIDA">
      <formula>NOT(ISERROR(SEARCH("CUMPLIDA",BQ5)))</formula>
    </cfRule>
  </conditionalFormatting>
  <conditionalFormatting sqref="BQ5:BQ25">
    <cfRule type="containsText" dxfId="1" priority="2" stopIfTrue="1" operator="containsText" text="INCUMPLIDA">
      <formula>NOT(ISERROR(SEARCH("INCUMPLIDA",BQ5)))</formula>
    </cfRule>
  </conditionalFormatting>
  <conditionalFormatting sqref="BQ5:BQ25">
    <cfRule type="containsText" dxfId="0" priority="1" stopIfTrue="1" operator="containsText" text="PENDIENTE">
      <formula>NOT(ISERROR(SEARCH("PENDIENTE",BQ5)))</formula>
    </cfRule>
  </conditionalFormatting>
  <conditionalFormatting sqref="BN5:BN25">
    <cfRule type="dataBar" priority="8">
      <dataBar>
        <cfvo type="min"/>
        <cfvo type="max"/>
        <color rgb="FF638EC6"/>
      </dataBar>
    </cfRule>
  </conditionalFormatting>
  <dataValidations count="10">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6" xr:uid="{00000000-0002-0000-0200-000000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7:J8 J5" xr:uid="{00000000-0002-0000-0200-000001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5:K8 S5:S8" xr:uid="{00000000-0002-0000-0200-000002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8" xr:uid="{00000000-0002-0000-0200-000003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5:I8" xr:uid="{00000000-0002-0000-0200-000004000000}">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W8 X5 V6:V7" xr:uid="{00000000-0002-0000-0200-000005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 V8" xr:uid="{00000000-0002-0000-0200-000006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M25" xr:uid="{00000000-0002-0000-0200-000007000000}">
      <formula1>-2147483647</formula1>
      <formula2>2147483647</formula2>
    </dataValidation>
    <dataValidation type="list" allowBlank="1" showInputMessage="1" showErrorMessage="1" sqref="N5:N25" xr:uid="{00000000-0002-0000-0200-000008000000}">
      <formula1>"Correctiva, Preventiva, Acción de mejora"</formula1>
    </dataValidation>
    <dataValidation type="list" allowBlank="1" showInputMessage="1" showErrorMessage="1" sqref="P5:P25" xr:uid="{00000000-0002-0000-0200-000009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hyperlinks>
    <hyperlink ref="AR18" r:id="rId1" display="https://www.loteriadebogota.com/plan-institucional-de-archivos/" xr:uid="{00000000-0004-0000-0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2022-06-14T19:44:18Z</dcterms:modified>
  <cp:category/>
  <cp:contentStatus/>
</cp:coreProperties>
</file>