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DAVD\Downloads\"/>
    </mc:Choice>
  </mc:AlternateContent>
  <xr:revisionPtr revIDLastSave="0" documentId="13_ncr:1_{212D4E61-B165-4163-A5F8-5408958B74B0}" xr6:coauthVersionLast="47" xr6:coauthVersionMax="47" xr10:uidLastSave="{00000000-0000-0000-0000-000000000000}"/>
  <bookViews>
    <workbookView xWindow="-108" yWindow="-108" windowWidth="23256" windowHeight="12456" tabRatio="609" firstSheet="2" activeTab="2" xr2:uid="{00000000-000D-0000-FFFF-FFFF00000000}"/>
  </bookViews>
  <sheets>
    <sheet name="Listas" sheetId="15" state="hidden" r:id="rId1"/>
    <sheet name="Fórmula" sheetId="17" state="hidden" r:id="rId2"/>
    <sheet name="Riesgos de corrupción" sheetId="46" r:id="rId3"/>
    <sheet name="Hoja1" sheetId="33" state="hidden" r:id="rId4"/>
  </sheets>
  <externalReferences>
    <externalReference r:id="rId5"/>
    <externalReference r:id="rId6"/>
    <externalReference r:id="rId7"/>
  </externalReferences>
  <definedNames>
    <definedName name="_xlnm._FilterDatabase" localSheetId="2" hidden="1">'Riesgos de corrupción'!$A$3:$XFB$4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26" i="46" l="1"/>
  <c r="BA26" i="46"/>
  <c r="AW26" i="46"/>
  <c r="AH26" i="46"/>
  <c r="AI26" i="46" s="1"/>
  <c r="AF26" i="46"/>
  <c r="U26" i="46"/>
  <c r="X26" i="46" s="1"/>
  <c r="Y26" i="46" s="1"/>
  <c r="R26" i="46"/>
  <c r="P26" i="46"/>
  <c r="N26" i="46"/>
  <c r="L26" i="46"/>
  <c r="V26" i="46" s="1"/>
  <c r="AH25" i="46"/>
  <c r="AI25" i="46" s="1"/>
  <c r="AF25" i="46"/>
  <c r="AW24" i="46"/>
  <c r="AH24" i="46"/>
  <c r="AI24" i="46" s="1"/>
  <c r="AU24" i="46" s="1"/>
  <c r="AV24" i="46" s="1"/>
  <c r="AF24" i="46"/>
  <c r="X24" i="46"/>
  <c r="P24" i="46"/>
  <c r="N24" i="46"/>
  <c r="L24" i="46"/>
  <c r="V24" i="46" s="1"/>
  <c r="AH23" i="46"/>
  <c r="AI23" i="46" s="1"/>
  <c r="AF23" i="46"/>
  <c r="AH22" i="46"/>
  <c r="AI22" i="46" s="1"/>
  <c r="AF22" i="46"/>
  <c r="AW21" i="46"/>
  <c r="AH21" i="46"/>
  <c r="AI21" i="46" s="1"/>
  <c r="AU21" i="46" s="1"/>
  <c r="AF21" i="46"/>
  <c r="AA21" i="46"/>
  <c r="AV21" i="46" s="1"/>
  <c r="X21" i="46"/>
  <c r="U21" i="46"/>
  <c r="R21" i="46"/>
  <c r="P21" i="46"/>
  <c r="N21" i="46"/>
  <c r="L21" i="46"/>
  <c r="V21" i="46" s="1"/>
  <c r="AH20" i="46"/>
  <c r="AI20" i="46" s="1"/>
  <c r="AF20" i="46"/>
  <c r="AW19" i="46"/>
  <c r="AH19" i="46"/>
  <c r="AI19" i="46" s="1"/>
  <c r="AU19" i="46" s="1"/>
  <c r="AF19" i="46"/>
  <c r="AA19" i="46"/>
  <c r="AV19" i="46" s="1"/>
  <c r="Y19" i="46"/>
  <c r="U19" i="46"/>
  <c r="R19" i="46"/>
  <c r="P19" i="46"/>
  <c r="N19" i="46"/>
  <c r="L19" i="46"/>
  <c r="V19" i="46" s="1"/>
  <c r="W19" i="46" s="1"/>
  <c r="AH18" i="46"/>
  <c r="AI18" i="46" s="1"/>
  <c r="AF18" i="46"/>
  <c r="AH17" i="46"/>
  <c r="AI17" i="46" s="1"/>
  <c r="AF17" i="46"/>
  <c r="AH16" i="46"/>
  <c r="AI16" i="46" s="1"/>
  <c r="AF16" i="46"/>
  <c r="AH15" i="46"/>
  <c r="AF15" i="46"/>
  <c r="AI15" i="46" s="1"/>
  <c r="AW14" i="46"/>
  <c r="AH14" i="46"/>
  <c r="AI14" i="46" s="1"/>
  <c r="AU14" i="46" s="1"/>
  <c r="AV14" i="46" s="1"/>
  <c r="AF14" i="46"/>
  <c r="AA14" i="46"/>
  <c r="Y14" i="46"/>
  <c r="V14" i="46"/>
  <c r="W14" i="46" s="1"/>
  <c r="R14" i="46"/>
  <c r="P14" i="46"/>
  <c r="N14" i="46"/>
  <c r="U14" i="46" s="1"/>
  <c r="L14" i="46"/>
  <c r="AT13" i="46"/>
  <c r="AR13" i="46"/>
  <c r="AK13" i="46"/>
  <c r="AJ13" i="46"/>
  <c r="AH13" i="46"/>
  <c r="AI13" i="46" s="1"/>
  <c r="AF13" i="46"/>
  <c r="AH12" i="46"/>
  <c r="AI12" i="46" s="1"/>
  <c r="AF12" i="46"/>
  <c r="AW11" i="46"/>
  <c r="AH11" i="46"/>
  <c r="AI11" i="46" s="1"/>
  <c r="AF11" i="46"/>
  <c r="Y11" i="46"/>
  <c r="U11" i="46"/>
  <c r="R11" i="46"/>
  <c r="P11" i="46"/>
  <c r="N11" i="46"/>
  <c r="L11" i="46"/>
  <c r="V11" i="46" s="1"/>
  <c r="AW10" i="46"/>
  <c r="AH10" i="46"/>
  <c r="AI10" i="46" s="1"/>
  <c r="AF10" i="46"/>
  <c r="R10" i="46"/>
  <c r="P10" i="46"/>
  <c r="N10" i="46"/>
  <c r="U10" i="46" s="1"/>
  <c r="X10" i="46" s="1"/>
  <c r="Y10" i="46" s="1"/>
  <c r="L10" i="46"/>
  <c r="V10" i="46" s="1"/>
  <c r="AW9" i="46"/>
  <c r="AS9" i="46"/>
  <c r="AL9" i="46"/>
  <c r="AH9" i="46"/>
  <c r="AI9" i="46" s="1"/>
  <c r="AF9" i="46"/>
  <c r="V9" i="46"/>
  <c r="U9" i="46"/>
  <c r="X9" i="46" s="1"/>
  <c r="Y9" i="46" s="1"/>
  <c r="R9" i="46"/>
  <c r="P9" i="46"/>
  <c r="N9" i="46"/>
  <c r="L9" i="46"/>
  <c r="AW8" i="46"/>
  <c r="AH8" i="46"/>
  <c r="AI8" i="46" s="1"/>
  <c r="AF8" i="46"/>
  <c r="V8" i="46"/>
  <c r="R8" i="46"/>
  <c r="U8" i="46" s="1"/>
  <c r="X8" i="46" s="1"/>
  <c r="Y8" i="46" s="1"/>
  <c r="P8" i="46"/>
  <c r="N8" i="46"/>
  <c r="L8" i="46"/>
  <c r="AW7" i="46"/>
  <c r="AH7" i="46"/>
  <c r="AI7" i="46" s="1"/>
  <c r="AU7" i="46" s="1"/>
  <c r="AV7" i="46" s="1"/>
  <c r="AF7" i="46"/>
  <c r="L7" i="46"/>
  <c r="V7" i="46" s="1"/>
  <c r="BA6" i="46"/>
  <c r="AH6" i="46"/>
  <c r="AI6" i="46" s="1"/>
  <c r="AU6" i="46" s="1"/>
  <c r="AV6" i="46" s="1"/>
  <c r="AW6" i="46" s="1"/>
  <c r="AF6" i="46"/>
  <c r="X6" i="46"/>
  <c r="L6" i="46"/>
  <c r="V6" i="46" s="1"/>
  <c r="Z6" i="46" s="1"/>
  <c r="BD5" i="46"/>
  <c r="BA5" i="46"/>
  <c r="AW5" i="46"/>
  <c r="AH5" i="46"/>
  <c r="AI5" i="46" s="1"/>
  <c r="AU5" i="46" s="1"/>
  <c r="AV5" i="46" s="1"/>
  <c r="AF5" i="46"/>
  <c r="L5" i="46"/>
  <c r="V5" i="46" s="1"/>
  <c r="L4" i="46"/>
  <c r="V4" i="46" s="1"/>
  <c r="W4" i="46" s="1"/>
  <c r="N4" i="46"/>
  <c r="P4" i="46"/>
  <c r="R4" i="46"/>
  <c r="Y4" i="46"/>
  <c r="AA4" i="46"/>
  <c r="AF4" i="46"/>
  <c r="AH4" i="46"/>
  <c r="AI4" i="46" s="1"/>
  <c r="AW4" i="46"/>
  <c r="Z26" i="46" l="1"/>
  <c r="AA26" i="46" s="1"/>
  <c r="AU26" i="46" s="1"/>
  <c r="W26" i="46"/>
  <c r="AU25" i="46"/>
  <c r="AV25" i="46" s="1"/>
  <c r="AU22" i="46"/>
  <c r="AV22" i="46" s="1"/>
  <c r="AU15" i="46"/>
  <c r="AV15" i="46" s="1"/>
  <c r="AU20" i="46"/>
  <c r="AV20" i="46" s="1"/>
  <c r="W11" i="46"/>
  <c r="Z11" i="46"/>
  <c r="AA11" i="46" s="1"/>
  <c r="Z9" i="46"/>
  <c r="AA9" i="46" s="1"/>
  <c r="AU9" i="46" s="1"/>
  <c r="Z8" i="46"/>
  <c r="AA8" i="46" s="1"/>
  <c r="W10" i="46"/>
  <c r="Z10" i="46"/>
  <c r="AA10" i="46" s="1"/>
  <c r="W8" i="46"/>
  <c r="W9" i="46"/>
  <c r="AU4" i="46"/>
  <c r="AV4" i="46" s="1"/>
  <c r="U4" i="46"/>
  <c r="AV26" i="46" l="1"/>
  <c r="AV23" i="46"/>
  <c r="AU23" i="46"/>
  <c r="AU16" i="46"/>
  <c r="AV16" i="46" s="1"/>
  <c r="AU11" i="46"/>
  <c r="AV11" i="46" s="1"/>
  <c r="AU10" i="46"/>
  <c r="AV10" i="46" s="1"/>
  <c r="AU8" i="46"/>
  <c r="AV8" i="46" s="1"/>
  <c r="AV9" i="46"/>
  <c r="AV17" i="46" l="1"/>
  <c r="AU17" i="46"/>
  <c r="AU12" i="46"/>
  <c r="AV12" i="46" s="1"/>
  <c r="AU18" i="46" l="1"/>
  <c r="AV18" i="46" s="1"/>
  <c r="AU13" i="46"/>
  <c r="AV13" i="46" s="1"/>
  <c r="C26" i="17" l="1"/>
  <c r="C25" i="17"/>
  <c r="C24" i="17"/>
  <c r="C23" i="17"/>
  <c r="C22" i="17"/>
  <c r="C21" i="17"/>
  <c r="C20" i="17"/>
  <c r="C19" i="17"/>
  <c r="C18" i="17"/>
  <c r="C17" i="17"/>
  <c r="C16" i="17"/>
  <c r="C15" i="17"/>
  <c r="C14" i="17"/>
  <c r="C13" i="17"/>
  <c r="C12" i="17"/>
  <c r="C11" i="17"/>
  <c r="C10" i="17"/>
  <c r="C9" i="17"/>
  <c r="C8" i="17"/>
  <c r="C7" i="17"/>
  <c r="C6" i="17"/>
  <c r="C5" i="17"/>
  <c r="C4" i="17"/>
  <c r="C3" i="17"/>
  <c r="C2" i="17"/>
</calcChain>
</file>

<file path=xl/sharedStrings.xml><?xml version="1.0" encoding="utf-8"?>
<sst xmlns="http://schemas.openxmlformats.org/spreadsheetml/2006/main" count="910" uniqueCount="395">
  <si>
    <t>Área de impacto</t>
  </si>
  <si>
    <t>Factor de riesgo</t>
  </si>
  <si>
    <t>Clasificación del riesgo</t>
  </si>
  <si>
    <t>Probabilidad</t>
  </si>
  <si>
    <t>Nivel de impacto</t>
  </si>
  <si>
    <t>Tipo de control</t>
  </si>
  <si>
    <t>Tipo de riesgo</t>
  </si>
  <si>
    <t>Documentación</t>
  </si>
  <si>
    <t>Frecuencia</t>
  </si>
  <si>
    <t>Tratamiento</t>
  </si>
  <si>
    <t>Activo de información</t>
  </si>
  <si>
    <t>Criterio afectado</t>
  </si>
  <si>
    <t>Procesos</t>
  </si>
  <si>
    <t>Afectación económica</t>
  </si>
  <si>
    <t>Afectación reputacional</t>
  </si>
  <si>
    <t>Interrupción de la operación</t>
  </si>
  <si>
    <t>Periodicidad</t>
  </si>
  <si>
    <t>Evento externo</t>
  </si>
  <si>
    <t>Daños a activos fijos / eventos externos</t>
  </si>
  <si>
    <t>Muy baja</t>
  </si>
  <si>
    <t>Leve</t>
  </si>
  <si>
    <t>Correctivo</t>
  </si>
  <si>
    <t>Ambiental</t>
  </si>
  <si>
    <t>Documentado</t>
  </si>
  <si>
    <t>Continua</t>
  </si>
  <si>
    <t>Aceptar</t>
  </si>
  <si>
    <t>Hardware</t>
  </si>
  <si>
    <t>Confidencialidad</t>
  </si>
  <si>
    <t>Atención y Servicio al Cliente</t>
  </si>
  <si>
    <t>Menor al 1% del patrimonio de la Lotería de Bogotá</t>
  </si>
  <si>
    <t>El riesgo afecta la imagen de algún área de la organización</t>
  </si>
  <si>
    <t>Interrupción de la operación por menos de un día</t>
  </si>
  <si>
    <t>Diaria</t>
  </si>
  <si>
    <t>Financiero</t>
  </si>
  <si>
    <t>Ejecución y administración de procesos</t>
  </si>
  <si>
    <t>Baja</t>
  </si>
  <si>
    <t>Menor</t>
  </si>
  <si>
    <t>Detectivo</t>
  </si>
  <si>
    <t>Contractual</t>
  </si>
  <si>
    <t>Sin documentar</t>
  </si>
  <si>
    <t>Aleatoria</t>
  </si>
  <si>
    <t>Evitar</t>
  </si>
  <si>
    <t>Software</t>
  </si>
  <si>
    <t>Disponibilidad</t>
  </si>
  <si>
    <t>Control Disciplinario Interno</t>
  </si>
  <si>
    <t>Entre el 1% y el 3% del patrimonio de la Lotería de Bogotá</t>
  </si>
  <si>
    <t>El riesgo afecta la imagen de la entidad internamente, de conocimiento general nivel interno, de junta directiva y accionistas y/o de proveedores</t>
  </si>
  <si>
    <t>Interrupción de la operación por un día completo</t>
  </si>
  <si>
    <t>Semanal</t>
  </si>
  <si>
    <t>Afectación económica y reputacional</t>
  </si>
  <si>
    <t>Infraestructura</t>
  </si>
  <si>
    <t>Fallas tecnológicas</t>
  </si>
  <si>
    <t>Media</t>
  </si>
  <si>
    <t>Moderado</t>
  </si>
  <si>
    <t>Preventivo</t>
  </si>
  <si>
    <t>Corrupción</t>
  </si>
  <si>
    <t>Mitigar</t>
  </si>
  <si>
    <t>Servicios</t>
  </si>
  <si>
    <t>Integridad</t>
  </si>
  <si>
    <t>Control, Inspección y Fiscalización</t>
  </si>
  <si>
    <t>Entre el 3% y el 6% del patrimonio de la Lotería de Bogotá</t>
  </si>
  <si>
    <t>El riesgo afecta la imagen de la entidad con algunos usuarios de relevancia frente al logro de los objetivos</t>
  </si>
  <si>
    <t>Interrupción de la operación mayor a 1 día y menor a 2 días</t>
  </si>
  <si>
    <t>Mensual</t>
  </si>
  <si>
    <t>Fraude externo</t>
  </si>
  <si>
    <t>Alta</t>
  </si>
  <si>
    <t>Mayor</t>
  </si>
  <si>
    <t>Estratégico</t>
  </si>
  <si>
    <t>Reducir</t>
  </si>
  <si>
    <t>Documental</t>
  </si>
  <si>
    <t>NA</t>
  </si>
  <si>
    <t>Evaluación Independiente y Control a la Gestión</t>
  </si>
  <si>
    <t>Entre el 6% y el 10% del patrimonio de la Lotería de Bogotá</t>
  </si>
  <si>
    <t>El riesgo afecta la imagen de la entidad con efecto publicitario sostenido a nivel de sector administrativo, nivel departamental o municipal</t>
  </si>
  <si>
    <t>Interrupción de la operación por dos días completos</t>
  </si>
  <si>
    <t>Bimestral</t>
  </si>
  <si>
    <t>Talento humano</t>
  </si>
  <si>
    <t>Fraude interno</t>
  </si>
  <si>
    <t>Muy alta</t>
  </si>
  <si>
    <t>Catastrófico</t>
  </si>
  <si>
    <t>Transferir</t>
  </si>
  <si>
    <t>Confidencialidad e integridad</t>
  </si>
  <si>
    <t>Explotación de JSA</t>
  </si>
  <si>
    <t>Mayor al 10% del patrimonio de la Lotería de Bogotá</t>
  </si>
  <si>
    <t>El riesgo afecta la imagen de la entidad a nivel nacional, con efecto publicitario sostenido a nivel país</t>
  </si>
  <si>
    <t>Interrupción de la operación por más de dos días</t>
  </si>
  <si>
    <t>Trimestral</t>
  </si>
  <si>
    <t>Tecnología</t>
  </si>
  <si>
    <t>Relaciones laborales</t>
  </si>
  <si>
    <t>Gestión</t>
  </si>
  <si>
    <t>Hardware y software</t>
  </si>
  <si>
    <t>Gestión de Bienes y Servicios</t>
  </si>
  <si>
    <t>Semestral</t>
  </si>
  <si>
    <t>Usuarios, productos y prácticas</t>
  </si>
  <si>
    <t>Hardware, software y servicios</t>
  </si>
  <si>
    <t>Gestión de Comunicaciones</t>
  </si>
  <si>
    <t>Anual</t>
  </si>
  <si>
    <t>Fraude interno y externo</t>
  </si>
  <si>
    <t>Seguridad de la información</t>
  </si>
  <si>
    <t>Gestión del Talento Humano</t>
  </si>
  <si>
    <t>Seguridad y Salud en el Trabajo</t>
  </si>
  <si>
    <t>Gestión Documental</t>
  </si>
  <si>
    <t>Tecnológico</t>
  </si>
  <si>
    <t>Gestión Financiera y Contable</t>
  </si>
  <si>
    <t>Soborno</t>
  </si>
  <si>
    <t>Gestión Jurídica</t>
  </si>
  <si>
    <t>Gestión Tecnologías e Información</t>
  </si>
  <si>
    <t>Planeación y Direccionamiento Estratégico</t>
  </si>
  <si>
    <t>Recaudo</t>
  </si>
  <si>
    <t>Proceso</t>
  </si>
  <si>
    <t>Responsable</t>
  </si>
  <si>
    <t>Secretaria General</t>
  </si>
  <si>
    <t>Riesgo inherente</t>
  </si>
  <si>
    <t>%</t>
  </si>
  <si>
    <t>Bajo</t>
  </si>
  <si>
    <t>Alto</t>
  </si>
  <si>
    <t>Extremo</t>
  </si>
  <si>
    <t>IDENTIFICACIÓN DEL RIESGO</t>
  </si>
  <si>
    <t>VALORACIÓN RIESGO INHERENTE</t>
  </si>
  <si>
    <t>VALORACIÓN DE CONTROLES</t>
  </si>
  <si>
    <t>RIESGO RESIDUAL</t>
  </si>
  <si>
    <t>PLANES DE ACCIÓN</t>
  </si>
  <si>
    <t>Control</t>
  </si>
  <si>
    <t>Descripción del control</t>
  </si>
  <si>
    <t>Atributos de eficiencia</t>
  </si>
  <si>
    <t>Valoración control</t>
  </si>
  <si>
    <t>Atributos informativos</t>
  </si>
  <si>
    <t>Riesgo residual</t>
  </si>
  <si>
    <t>Plan de Acción</t>
  </si>
  <si>
    <t>Fecha Inicio</t>
  </si>
  <si>
    <t>Fecha Fin</t>
  </si>
  <si>
    <t>Entregable</t>
  </si>
  <si>
    <t>Seguimiento y monitoreo</t>
  </si>
  <si>
    <t>Objetivo Estratégico</t>
  </si>
  <si>
    <t>Causas</t>
  </si>
  <si>
    <t>Descripción del riesgo</t>
  </si>
  <si>
    <t>Consecuencias</t>
  </si>
  <si>
    <t>Nivel de ocurrencia (Por año)</t>
  </si>
  <si>
    <t>Porcentaje de probabilidad</t>
  </si>
  <si>
    <t>Activo de información afectado</t>
  </si>
  <si>
    <t>% Impacto</t>
  </si>
  <si>
    <t>Probabilidad inherente</t>
  </si>
  <si>
    <t>Impacto inherente</t>
  </si>
  <si>
    <t>Zona de riesgo Inherente</t>
  </si>
  <si>
    <t>Justificación de valoración en probabilidad e impacto</t>
  </si>
  <si>
    <t>Peso</t>
  </si>
  <si>
    <t>Implementación</t>
  </si>
  <si>
    <t>¿Información confiable?</t>
  </si>
  <si>
    <t>Decisión sobre desviaciones</t>
  </si>
  <si>
    <t>Soporte</t>
  </si>
  <si>
    <t>¿Tiene autoridad y función ?</t>
  </si>
  <si>
    <t>Fecha de corte</t>
  </si>
  <si>
    <t>Avance cualitativo</t>
  </si>
  <si>
    <t>Enlace de evidencias</t>
  </si>
  <si>
    <t>SI</t>
  </si>
  <si>
    <t>Manual</t>
  </si>
  <si>
    <t>Confiable</t>
  </si>
  <si>
    <t>Asignado</t>
  </si>
  <si>
    <t>Adecuado</t>
  </si>
  <si>
    <t>NO</t>
  </si>
  <si>
    <t>RC-02</t>
  </si>
  <si>
    <t>Instructivo solicitud juegos promocionales y rifas (web) 
https://www.loteriadebogota.com/wp-content/uploads/files/promocionales/instructivo_solicitud.pdf
Decreto 1068 de 2015
Decreto 2104 de 2016
Procedimiento autorización y emisión de concepto PRO-420-191-10</t>
  </si>
  <si>
    <t>1. Inadecuados controles en el seguimiento de utilización de formularios
2. Posibilidad de fallas tecnológicas en el aplicativo de reporte en línea y tiempo real (Chanseguro)</t>
  </si>
  <si>
    <t>RC-03</t>
  </si>
  <si>
    <t>Posibilidad de inadecuada utilización, pérdida y/o hurto de los formularios por parte del Concesionario con el fin de beneficio propio o de terceros</t>
  </si>
  <si>
    <t>N/A</t>
  </si>
  <si>
    <t>Conciliación realizada</t>
  </si>
  <si>
    <t>Profesional de Cartera</t>
  </si>
  <si>
    <t>Permanente</t>
  </si>
  <si>
    <t>1. Oportunidad y razonalización de la situación por parte del profesional de Cartera
2. Ofrecimiento de retribución económica para despacho sin cumplimiento de requisitos
3. Falta de ética profesional del profesional de cartera</t>
  </si>
  <si>
    <t>RC-05</t>
  </si>
  <si>
    <t>1. Incremento de cartera
2. Investigaciones disciplinarias y judiciales</t>
  </si>
  <si>
    <t>Se estableció periodicidad diaria, debido a que el despacho se realiza con esta periodicidad, nivel de ocurrencia en cero, debido a que el riesgo no se ha materializado, afectación económica leve, ya que el valor en el peor caso de materializarse el riesgo estaría por debajo del 1% del patrimonio de la Lotería de Bogotá.
Frente a la afectación reputacional es menor, debido a la iimagen afectada de la organización de manera interna.</t>
  </si>
  <si>
    <t>En caso de que los valores de las conciliaciones no concuerdan, se realizan los ajustes correspondientes con las áreas responsables.</t>
  </si>
  <si>
    <t>Conciliaciones bancarias: Profesional del área de Contabilidad
Conciliaciones de premios: Responsable de Unidad de Loterías y profesional de Cartera</t>
  </si>
  <si>
    <t xml:space="preserve">Actualizar el procedimiento PRO-310-244 Gestión de Cartera, para incluir lo relacionado con conciliaciones, de manuera mensual y todo se reportar por correo al sistema de informacion contable </t>
  </si>
  <si>
    <t>Procedimiento actualizado</t>
  </si>
  <si>
    <t>Se revisó el procedimiento , y se envio el reporte a control interno del mes de febrero 28 2022</t>
  </si>
  <si>
    <t>Se actualizó el procedimeinto. Se presentó al CIGYD y se aprobó el 1 de abril</t>
  </si>
  <si>
    <t>https://loteriadbogota-my.sharepoint.com/:x:/g/personal/paula_forero_loteriadebogota_com/EU99GsN1HJFDiVgHRA2Uu0AB1teJ54AWpbRZyTm9kxQTug?e=9Bn0h8</t>
  </si>
  <si>
    <t>I. No se ha reportado novedad sobre este procedimeinto hasta el mes de Agosto 2022</t>
  </si>
  <si>
    <t>I. No se ha reportado ninguna novedad  sobre este prcedimeinto hasta el mes de octubre 2022</t>
  </si>
  <si>
    <t>1.Inconsistencias en el reporte de retenidos generado semanalmente.
2. Estados de cuenta incorrectos o desactualizados
3. Ofrecimiento de beneficios por parte de terceros
4. Seguimiento inadecuado al estado de las pólizas</t>
  </si>
  <si>
    <t>RC-04</t>
  </si>
  <si>
    <t>Posibilidad de afectación económica y reputacional por entrega o retención de billetería, o asignación de cupos a distribuidores con incumplimiento de requisitos con fin de favorecer a un tercero a cambio de beneficios.</t>
  </si>
  <si>
    <t>1. Incremento de cartera vencida
2. Pérdida de garantías en un cobro jurídico
3. Apertura de procesos disciplinarios
4. Hallazgos de entes de control</t>
  </si>
  <si>
    <t>Se estableció la periodicidad semanal, debido a que la distribución de la billetería se realiza semanalmente, y nivel de ocurrencia 1, porque el riesgo se materializó una vez en la vigencia 2020.
Frente al impacto, se definió una afectación económica por debajo del 1% del patrimonio de la Lotería de Bogotá (leve), pero la materialización del riesgo conllevaría a una afectación reputacional menor, debido al conocimiento de la Junta Directiva sobre la afectación de la imagen.</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</si>
  <si>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t>
  </si>
  <si>
    <t>Los distribuidores con incumplimiento en sus garantías  y/o pagos deben ser retenidos. No se debe realizar el despacho semanal de billetería</t>
  </si>
  <si>
    <t>Procedimiento Asignación y Distribución de Billetería PRO-410-199-9</t>
  </si>
  <si>
    <t>Memorandos sobre distribución y retención por parte de la Unidad Financiera</t>
  </si>
  <si>
    <t>Profesional de cartera de Unidad Financiera y Contable</t>
  </si>
  <si>
    <t>No Asignado</t>
  </si>
  <si>
    <t>Jefe Unidad de Recursos Físicos</t>
  </si>
  <si>
    <t>Jefe Unidad de Talento Humano</t>
  </si>
  <si>
    <t>1. Fácil acceso a plantilla institucional de documentos de la entidad, posibilitando la realización de certificados con información falsa.
2. Intereses indebidos para la expedición de certificados</t>
  </si>
  <si>
    <t>RC-06</t>
  </si>
  <si>
    <t>Posibilidad de afectación reputacional por expedición de certificados laborales con información falsa por un funcionario de la Unidad de Talento Humano con el fin de beneficio propio o de un tercero</t>
  </si>
  <si>
    <t>1. Pérdida de credibilidad ante agentes externos.
2. Investigaciones disciplinarias y penales</t>
  </si>
  <si>
    <t>Verificación de soportes para la expedición de certificados laborales</t>
  </si>
  <si>
    <t>El responsable de expedición de certificados proyecta el documento para firma de la Jefe de la Unidad de Talento Humano con los soportes correspondientes, cada vez que sea requerido.</t>
  </si>
  <si>
    <t>Cada vez que se solicite un certificado</t>
  </si>
  <si>
    <t>Certificados laborales expedidos con soportes correspondientes</t>
  </si>
  <si>
    <t>Jefe de la Unidad de Talento Humano y responsable de proyección de certificados</t>
  </si>
  <si>
    <t>Documentar el proceso de expedición de certificados laborales.</t>
  </si>
  <si>
    <t>1. Vulneribilidad del Sistema administrativo, financiero y misional.
2. Fallas en el Sistema administrativo, financiero y misional.</t>
  </si>
  <si>
    <t>RC-07</t>
  </si>
  <si>
    <t>Posibilidad de afectación económica y reputacional debido a liquidación errónea de la nómina con el fin de beneficio propio o de un tercero</t>
  </si>
  <si>
    <t>1. Investigaciones disciplinarias.
2. Investigaciones penales.
3. Investigaciones fiscales.</t>
  </si>
  <si>
    <t>Revisión por parte del Jefe de la Unidad de Talento Humano de la prenómina</t>
  </si>
  <si>
    <t>El Profesional de nómina mensualmente debe enviar a revisión del Jefe de la Unidad de Talento Humano la prenómina con los soportes correspondientes.</t>
  </si>
  <si>
    <t>Procedimiento liquidación nómina PRO.320-221-8.</t>
  </si>
  <si>
    <t>Correo o carpeta física de prenómina enviado con soportes a Jefe de la Unidad de Talento Humano</t>
  </si>
  <si>
    <t>1. Intereses indebidos para la vinculación de talento humano.</t>
  </si>
  <si>
    <t>RC-08</t>
  </si>
  <si>
    <t>Posibilidad de afectación reputacional por expedición de certificados experiencia e idoneidad sin el lleno de requisitos con el fin de beneficio propio o de un tercero</t>
  </si>
  <si>
    <t>1. Investigaciones disciplinarias.</t>
  </si>
  <si>
    <t>Verificación de certificados de estudios y experiencia.</t>
  </si>
  <si>
    <t>El responsable de la Unidad de Talento Humano cada vez que se deba expedir un certificado de experiencia e idoneidad, debe verificar los certificados de estudios (tarjetas profesionales y diplomas presentadas por el aspirante), así como la experiencia relacionada con el objeto del contrato.</t>
  </si>
  <si>
    <t>Soportes de verificación de estudios y experiencia de los aspirantes</t>
  </si>
  <si>
    <t>Documentar el proceso de expedición de certificados de experiencia e idoneidad.</t>
  </si>
  <si>
    <t>1. Hurto intencionado por parte de funcionarios y/o terceros.
2. Filtración de información de seguridad en las combinaciones de la cajas fuertes.
3. Falta de controles adecuados en el manejo de los tokens, claves bancarias y seguridad en la custodia de los títulos valores.</t>
  </si>
  <si>
    <t>RC-09</t>
  </si>
  <si>
    <t>Posibilidad de afectación económica y reputacional por pérdida de títulos de valor y/o recursos en depósitos en cuentas bancarias en entidades financieras, con el fin de un beneficio propio o de terceros</t>
  </si>
  <si>
    <t>1. Reposición de título valor por pérdida
2. Uso no autorizado de títulos valor
3. Pérdida de recursos
4. Procesos disciplinarios y fiscales
5. Hallazgos de entes de control</t>
  </si>
  <si>
    <t>La periodicidad se estableció en semanal, y nivel de ocurrencia cero, ya que el riesgo no se ha materializado.
En afectación económica es menor debido a que podría llegar a afectar la disponibilidad de recursos de la entidad.
La afectación reputacional también es menor, debido a las instancias donde se afectaría la imagen de la Lotería de Bogotá.</t>
  </si>
  <si>
    <t>Token de acceso a portales bancarios guardados en bóveda de seguridad</t>
  </si>
  <si>
    <t>El Representante legal debe tramitar ante el banco la solicitud de administracion de portal y con este servicio se asignan tokens de seguridad para acceso a los portales bancarios. El tesorero guarda estos tokens en la boveda de seguridad todos dias al finalizar la labor. El Tesorero es el único funcionario con la autorización suficiente para el uso de los tokens de seguridad de cada entidad financiera.</t>
  </si>
  <si>
    <t>Con el fin de evitar la interrupción de la operación del proceso, el tesorero(a) entregará al Jefe de la Unidad Financiera y Contable un sobre sellado con la relación de tokens y clave de las bóvedas de seguridad, que se utilizará en caso de fuerza mayor, quién será el responsable del manejo de esta información.</t>
  </si>
  <si>
    <t>Procedimiento gestión de egresos PRO-310-246-9
Protocolo de seguridad y manejo de las cuentas</t>
  </si>
  <si>
    <t>Diario</t>
  </si>
  <si>
    <t>Se cuenta con carpeta que contiene información sobre los tokens con que cuenta tesorería.</t>
  </si>
  <si>
    <t>Tesorero(a)
Jefe de la Unidad Financiera y Contable</t>
  </si>
  <si>
    <t>Dar cumplimiento al Protocolo de seguridad y manejo de las cuentas</t>
  </si>
  <si>
    <t>Tesorero(a)
Auxiliar Administrativo de Tesorería
Jefe Unidad Financiera y Contable</t>
  </si>
  <si>
    <t>Soportes de implementación del Protocolo de seguridad y manejo de las cuentas</t>
  </si>
  <si>
    <t>Bovedas de seguridad para custodia de documentos</t>
  </si>
  <si>
    <t>Se cuenta con dos cajas fuertes, una en la Oficina de la Tesorería General, y la segunda en la Oficina del Auxiliar de Tesorería, y cada uno maneja y conoce la clave de la caja fuerte de su oficina, esas claves son conocidas únicamente por estos responsables.
El Auxiliar administrativo asignado a la tesoreria tiene acceso a la  bóveda donde se custodian: premios en proceso de pago, chequeras en uso, sello seco para los cheques y documentos bancarios que lo ameriten.
La bóveda asignada a la o el Tesorera (o) se custodia: token, claves, titulos valor, cdt, cheques, billetes en proceso de investigación de fraude, tarjetas bonos para estímulo de ventas.</t>
  </si>
  <si>
    <t>Protocolo de seguridad y manejo de las cuentas</t>
  </si>
  <si>
    <t>Protocolo de seguridad y manejo de las cuentas, apartado sobre cajas de seguridad.</t>
  </si>
  <si>
    <t>Tesorero(a)
Auxiliar Administrativo de Tesorería
Jefe de la Unidad Financiera y Contable</t>
  </si>
  <si>
    <t>Diseñar e implementar un formato de Relación de Tokens manejo Tesorería</t>
  </si>
  <si>
    <t>Tesorera</t>
  </si>
  <si>
    <t>Formato de Relación de Tokens manejo Tesorería</t>
  </si>
  <si>
    <t>Inventario mensual de títulos valores (cheques, CDT)</t>
  </si>
  <si>
    <t>Mensualmente el tesorero(a) realiza inventario de los CDTS en custodia y junto con el auxiliar de tesorería elaboran actas con el inventario de cheques. Dentro de estas actas se relacionan: el banco, la cuenta y el numero de cheque con su intervalo. El acta debe estar firmada por los dos involucrados relacionando fecha y hora de la actividad.</t>
  </si>
  <si>
    <t>Si existe perdida de algún título valor se debe solicitar al banco el no pago del título valor y seguir el protocolo establecido por el banco.</t>
  </si>
  <si>
    <t>Acta control de cheques</t>
  </si>
  <si>
    <t>Elaborar el Inventario mensual de títulos valores (cheques, CDT)</t>
  </si>
  <si>
    <t>Tesorero(a)
Auxiliar Administrativo de Tesorería</t>
  </si>
  <si>
    <t>Inventario mensual de títulos valores</t>
  </si>
  <si>
    <t>1. Inadecuado control de inventarios
2. Inadecaudo sitio de almacenamiento
3. Falta de mantenimiento a los bienes
4. Incumplimiento de las condiciones de manipulación y almacenamiento de los bienes
5. Sustracción no autorizada de elementos</t>
  </si>
  <si>
    <t>RC-10</t>
  </si>
  <si>
    <t>Posibilidad de afectación económica por la pérdida o deterioro de elementos o bienes de la Lotería con el fin de ocasionar daño o beneficio a terceros.</t>
  </si>
  <si>
    <t>1. Perjuicios economicos para la entidad
2. Incumplimiento en las entregas
3. Procesos disciplinarios
4. Procesos penales</t>
  </si>
  <si>
    <t>Se definió la probabilidad de carácter trimestral debido a que la ejecución de los controles que ejecuta el almacenista tiene esa periodicidad.
Se definió en cero el nivel de ocurrencia por año, debido a que el riesgo no se ha materializado en los últimos seis años.
La afectación económica en ningún caso llega a calcularse en el 1% del patrimonio de la Lotería de Bogotá, razón por la cual se estableció en leve.</t>
  </si>
  <si>
    <t>El almacenisma trimestralmente verificará las existencias de consumo y publicidad a través del aplicativo en el cual se relacionan las cantidades existentes por sistema de cada elemento de consumo, y se confronta con el físico de la bodega del sotano del almacén y el almacén de los promocionales. La almacenista realiza control de consumo por área de acuerdo al historíco de consumo.
Si existen desviaciones del control, el Almacenista se debe informar por correo electrónico al jefe del area sobre las diferencias detectadas y se debe identificar las causas del descuadre. Realizando un análisis de la trazabilidad de los movimientos.
El soporte del control son los listados de existencias.</t>
  </si>
  <si>
    <t>El almacenisma trimestralmente debe emitir un listado de existencias a través del aplicativo en el cual se relacionan las cantidades existentes por sistema de cada elemento de consumo, y se confronta con el físico de la bodega del sotano del almacén y el almacén de los promocionales. La almacenista realiza control de consumo por área de acuerdo al historíco de consumo.</t>
  </si>
  <si>
    <t>Se debe informar por correo electrónico al jefe del area sobre las diferencias detectadas y se debe identificar las causas del descuadre. Realizando un análisis de la trazabilidad de los movimientos.</t>
  </si>
  <si>
    <t>Procedimiento de administración de bienes y/o elementos devolutivos PRO.330.238</t>
  </si>
  <si>
    <t>Listados de existencias</t>
  </si>
  <si>
    <t>Almacenista
Jefe Unidad de bienes y servicios</t>
  </si>
  <si>
    <t>La Almacenista de manera aleatoria verificará los bienes a cargo de funcionarios de la entidad</t>
  </si>
  <si>
    <t>Jefe Unidad de Recursos Físicos - Almacenista - CIGYD</t>
  </si>
  <si>
    <t>Inventario firmado
Acta de verificación</t>
  </si>
  <si>
    <t>El almacenisma anualmente (enero con corte 31 de diciembre) debe realizar la verificación de existencias en almacén y el inventario individual de cada funcionario través del aplicativo. El individiual se envia por email a cada funcionario con el fin de verificar que la relacion corresponda a la realidad  y se confronta con el físico de la bodega del sotano del almacén y el almacén de los promocionales.
Si se detectan desviaciones en la ejecución del control, se debe informar por correo electrónico al jefe del area sobre las diferencias detectadas y se debe identificar las causas del descuadre. Realizando un análisis de la trazabilidad de los movimientos.
Se otorga un plazo (3 días) para que el funcionario ubique el elemento, el almacenista debe informar a Secretaría General para iniciar un proceso disciplinario.
Como soporte del control, la evidencia son los listados de existencias, actas de verificación, e inventarios individuales firmados por los funcionarios.</t>
  </si>
  <si>
    <t>El almacenisma anualmente (enero con corte 31 de diciembre) debe emitir un listado de existencias en almacén y el inventario individual de cada funcionario través del aplicativo. El individiual se envia por email a cada funcionario con el fin de verificar que la relacion corresponda a la realidad  y se confonta con el físico de la bodega del sotano del almacén y el almacén de los promocionales.</t>
  </si>
  <si>
    <t>Se debe informar por correo electrónico al jefe del area sobre las diferencias detectadas y se debe identificar las causas del descuadre. Realizando un análisis de la trazabilidad de los movimientos.
SE le da el tiempo (3 días) para que el funcionario para que ubique el elemento. el almacenista debe informar a secretaria para iniociar un proceso disciplinario</t>
  </si>
  <si>
    <t>Procedimiento de inventario PRO.330.240</t>
  </si>
  <si>
    <t>Listados de existencias
Acta de verificación
Inventarios individuales firmados por los funcionarios.</t>
  </si>
  <si>
    <t>Almacenista
Jefe Unidad de Recursos Físicos</t>
  </si>
  <si>
    <t>La Almacenista enviará los inventarios individuales de manera semestral a todos los funcionarios de la entidad.</t>
  </si>
  <si>
    <t>Inventarios individuales enviados por correo institucional.</t>
  </si>
  <si>
    <t>El Almacenista, cada vez que un funcionario presente alguna de las siguientes situaciones administrativas: 1.Vacaciones, 2. Traslados, 3. Retiros, verifica el inventario entregado por el funcionario asignado en el aplicativo. 
Si se identifica desviación del control, se otorga el plazo (3 días) para que el funcionario ubique el elemento, el almacenista debe informar a Secretaría General para iniciar un proceso disciplinario
Como soporte de la ejecución del control, resulta: acta de entrega para traslado y vacaciones, formato para retiro de funcionarios y contratistas.</t>
  </si>
  <si>
    <t>Cada vez que un funcionario tiene una de estas novedades debe entregar el inventario a su cargo, se emite el listado del aplicativo se verifica la existencia y se firma. Acta de entrega para traslado y vacaciones
paz y salvo para retiro.</t>
  </si>
  <si>
    <t>Se le da el tiempo (3 días) para que el funcionario para que ubique el elemento. el almacenista debe informar a secretaria para iniociar un proceso disciplinario</t>
  </si>
  <si>
    <t xml:space="preserve">Procedimiento de inventario PRO.330.240
</t>
  </si>
  <si>
    <t>Cada vez que suceda la novedad</t>
  </si>
  <si>
    <t>Paz y salvo</t>
  </si>
  <si>
    <t>El personal de seguridad de manera constante monitorea las cámaras del CCTV.
En recepción debe permanentemente evidenciar que las camaras esten grabando y debe informar telefonicamente la novedad.
Anualmente se realiza una verificación de funcionamiento por la empresa de vigilancia, sitio correcto y radar de alcance de cada cámara.
El mantenimiento está a cargo de la Lotería de Bogotá.
CCTV en el almacén (entrada, interior con sensor de movimiento) y el resto de las instalaciones de la Entidad.
El DVR del CCTV se encuentra el el centro de computo de sistemas (control de acceso), cuenta con una capacidad de almacenamiento 30 dias aprox dependiendo del volumen (Variabilidad de grabación de las cámaras del sensor de movimiento). 
Si se detectan desviaciones en el control, la Unidad de Recursos Físicos debe ajustar las cámaras que no esten grabando
Se debe realizar solicitud y autorización de los arreglos.
Como soporte de la ejecución del control resulta el soporte de mantenimiento preventivo realizado por la Lotería de Bogotá.</t>
  </si>
  <si>
    <t>El DVR del CCTV se encuentra el el centro de computo de sistemas (control de acceso) y es vigilado permanentemente por el personal de seguridad (pantalla). Capacidad de almacenamiento 30 dias aprox dependiendo del volumen (Variabilidad de grabación de las cámaras del sensor de movimiento). En recepción debe permanentemente evidenciar que las camaras esten grabando y debe informar telefonicamente la novedad.
Anualmente se realiza una verificación de funcionamiento por la empresa de vigilancia, sitio correcto y radar de alcance de cada cámara.
El mantenimiento está a cargo de la Lotería de Bogotá.</t>
  </si>
  <si>
    <t>La Unidad de Recursos Físicos debe ajustar las cámaras que no esten grabando
Se debe realizar solicitud y autorización de los arreglos</t>
  </si>
  <si>
    <t>Contrato de vigilancia</t>
  </si>
  <si>
    <t>Soporte de mantenimiento preventivo realizado por la Lotería de Bogotá.</t>
  </si>
  <si>
    <t>Supervisor del contrato de vigilancia</t>
  </si>
  <si>
    <t>El jefe de la Unidad de Recursos Físicos anualmente debe verifica la elaboración del contrato de seguros con el fin de proteger los bienes patrimoniales de la entidad, muebles e inmuebles, maquinaria y equipos.
Se gestionan las siguientes pólizas: 1. Todo Riesgo daños combinados, 2. Poliza de manejo, 3. Poliza contra hurto.
Si se detectan desviaciones en la ejecución del control, si hay compra de nuevos bienes o pérdida de elementos, se debe informar a la aseguradora para los fines pertinentes.
Como soporte de la ejecución del control resultan las pólizas físicas, copia digital en la red de la Unidad de Recursos Físicos.</t>
  </si>
  <si>
    <t>Anualmente el jefe de recursos físicos debe gestionar la elaboración del contrato de seguros con el fin de proteger los bienes patrimoniales de la entidad. Muebles e inmeubles maquinaria y equipos</t>
  </si>
  <si>
    <t>Compra de nuevos bienes factura y entrada elaborar memorando a la compañía de seguros para expedir una adición a la políza y realizan el cobro respectivo
Perdida de una elemento informar adjuntar copia del denuncio y se inicia el proceso de igual o mejor.</t>
  </si>
  <si>
    <t>Polizas físicas
copia digital en la red de RF</t>
  </si>
  <si>
    <t>1. Desconocimiento por parte del supervisor de sus deberes y las obligaciones del contratista.
2. Omisión de requisitos para favorecer un tercero
3. Falta de claridad en los entregables y obligaciones del proveedor o contratista
4. Falta de seguimiento y control al trabajo que debe reportar el contratista a los supervisores</t>
  </si>
  <si>
    <t>RC-11</t>
  </si>
  <si>
    <t>Posibilidad de realizar inadecuada supervisión de contratos con el fin de favorecer a un tercero.</t>
  </si>
  <si>
    <t>1. Incumplimiento contractual
2. Perjuicios económicos para la entidad
3. Desgaste administrativo 
4. Procesos disciplinarios
5. Procesos jurídicos</t>
  </si>
  <si>
    <t>La periodicidad se estableció en mensual, debido a que el 90% de los contratos, se ejecutan con periodicidad mensual, el nivel de ocurrencia se definió por debajo de la línea base sugerida de la Política de Administración del Riesgo, ya que no se cuenta con soportes de que el riesgo se haya materializado.
Frente al impacto, se estableció la afectación económica en leve, debido al promedio de valor de los contratos, y afectación reputacional en menor, debido a la imagen afectada de la Lotería de Bogotá de manera interna.</t>
  </si>
  <si>
    <r>
      <t xml:space="preserve">
</t>
    </r>
    <r>
      <rPr>
        <sz val="10"/>
        <color rgb="FFFF0000"/>
        <rFont val="Calibri"/>
        <family val="2"/>
        <scheme val="minor"/>
      </rPr>
      <t>El supervisor  conforme a la periodicidad establecida en el contrato y con el fin de verificar el cumplimiento de las obligaciones contractuales, deberá revisar y analizar  que los informes presentados por el contratista para el pag</t>
    </r>
    <r>
      <rPr>
        <sz val="10"/>
        <rFont val="Calibri"/>
        <family val="2"/>
        <scheme val="minor"/>
      </rPr>
      <t>o, de acuerdo a las estipulaciones contractuales, contengan los productos o documentos que soporten la actividad y sean pertinentes para acreditar el cumplimiento. En caso de indentificar que el informe o la actividad reportada no cumple con las condicionaes pactadas, deberá requerir al contratista para el respectivo ajuste. Una vez verificado el cumpimiento, el supervisor a través del formato dispuesto para el informe de seguimiento contractual, certificará el cumpliento de las obligaciones contractuales.
Como soporte de la ejecución del control resulta el Informe de supervisión.</t>
    </r>
  </si>
  <si>
    <t xml:space="preserve">
El supervisor  conforme a la periodicidad establecida en el contrato y con el fin de verificar el cumplimiento de las obligaciones contractuales, deberá revisar y analizar  que los informes presentados por el contratista para el pago, de acuerdo a las estipulaciones contractuales, contengan los productos o documentos que soporten la actividad y sean pertinentes para acreditar el cumplimiento. En caso de indentificar que el informe o la actividad reportada no cumple con las condicionaes pactadas, deberá requerir al contratista para el respectivo ajuste. Una vez verificado el cumpimiento, el supervisor a través del formato dispuesto para el informe de seguimiento contractual, certificará el cumpliento de las obligaciones contractuales.</t>
  </si>
  <si>
    <t>El supervisor de los contratos debe realizar un oficio o correo electrónico sobre el incumplimiento y soporte del mismo, al contratista y al ordenador del gasto, con el fin que se tomen las decisiones y correctivos necesarios.
Si se presenta inconsistencia del cumplimiento de las obligaciones contractuales, el supervisor no debe tramitar la cuenta correspondiente.
El supervisor debe mantener informado al ordenador del gasto de los hechos o circunstancias que puedan afectar la ejecución del contrato, o que puedan poner o pongan en riesgo el cumplimiento del contrato, o cuando tal incumplimiento se presente.</t>
  </si>
  <si>
    <t>Manual contratacion
Procedimento seguimiento contractual PRO-03-235-8</t>
  </si>
  <si>
    <t>Informe de supervisión</t>
  </si>
  <si>
    <t>Supervisor del contrato</t>
  </si>
  <si>
    <t>Mantener actualizados los procedimientos de: 
- Seguimiento Contractual
- Manual de Contratación</t>
  </si>
  <si>
    <t>Procedimientos actualizados cuando se requiera</t>
  </si>
  <si>
    <r>
      <t xml:space="preserve">La Secretaría General garantizará anualmente la realización de  una capacitación dirigida a los supervisores de contratos, en relación con las funciones y responsabilidades de la supervisión con la finalidad de brindar herramientas para el buen ejercicio  de la función de supervisión. </t>
    </r>
    <r>
      <rPr>
        <sz val="10"/>
        <color rgb="FFFF0000"/>
        <rFont val="Calibri"/>
        <family val="2"/>
        <scheme val="minor"/>
      </rPr>
      <t xml:space="preserve">La capacitación tiene como fin recordar y afianzar conocimiento en el cumplimiento de las obligaciones </t>
    </r>
    <r>
      <rPr>
        <sz val="10"/>
        <rFont val="Calibri"/>
        <family val="2"/>
        <scheme val="minor"/>
      </rPr>
      <t xml:space="preserve">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
Como soporte de la ejecución del control, resulta el formato de lista de asistencia de los supervisores presentes junto con la memorias de la capacitación.</t>
    </r>
    <r>
      <rPr>
        <sz val="10"/>
        <color rgb="FFFF0000"/>
        <rFont val="Calibri"/>
        <family val="2"/>
        <scheme val="minor"/>
      </rPr>
      <t xml:space="preserve"> </t>
    </r>
  </si>
  <si>
    <t>La Secretaría General articulará anualmente la realización de  una capacitación dirigida a los supervisores de contratos, en relación con las funciones y responsabilidades de la supervisión con la finalidad de brindar herramientas para el buen ejercicio  de la función de supervisión. Se dejará constancia a través del formato de lista de asistencia de los supervisores presentes junto con la memorias de la capacitación.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t>
  </si>
  <si>
    <t>Politica de Prevencion del Daño Antijurídico adoptado por el Comité de conciliacion de la Lotería de Bogotá.</t>
  </si>
  <si>
    <t>Listas de asistencia a la capacitación</t>
  </si>
  <si>
    <t>Realizar la capacitación</t>
  </si>
  <si>
    <t>Listados de asistencia</t>
  </si>
  <si>
    <t>30/0/2022</t>
  </si>
  <si>
    <t>1. Prestamo de documentación sin el debido registro y control
2. Instalaciones que no cumplan con las normas mínimas de conservación.
3. Desastres naturales en las instalaciones respectivas
4. Malas practicas en la manipulación y organización de los archivos y/o expedientes
5. Falta de recursos (económicos, talento humano, tecnológico) para el cumplimiento de las disposiciones del programa de gestión documental
6. Debilidades en el control de acceso a las zonas de salvaguarda
7. Falta de capacitación y sensibilización en buenas prácticas
8. Intereses personales con beneficio hacia terceros.
9. Fallas en el aplicativo de radicación -SIGA-.</t>
  </si>
  <si>
    <t>RC-12</t>
  </si>
  <si>
    <t>Posibilidad de afectación reputacional por pérdida y/o daño parcial o total de la confidencialidad e integridad de documentos o expedientes en el archivo con el fin de obtener beneficio propio o a un tercero.</t>
  </si>
  <si>
    <t>1. Pérdida de la memoria institucional
2. Incumplimiento de las normas sobre archivo.
3. Incumplimiento en la entrega oportuna de información. 
4. Apertura de procesos disciplinarios
5. Hallazgos de entes de control</t>
  </si>
  <si>
    <t>Se estableció el nivel de ocurrencia en 71 siguiendo la línea base de la periodicidad diaria de la Política de Administración del Riesgo de la entidad.
Se estableció el nivel de impacto en moderado, bajo el escenario donde el riesgo se materialice con participación de entes de control.</t>
  </si>
  <si>
    <t>El responsable de la Unidad de Recursos Físicos una vez se ha aprobado el préstamo documental garantiza el registro en el formato respectivo la información pertinente del prestamo.
Para este control no aplican desviaciones, y el soporte de ejecución de control Formato de Control de Préstamos Documentales debidamente diligenciado.</t>
  </si>
  <si>
    <t>El responsable de la Unidad de Recursos Físicos una vez se ha aprobado el préstamo documental garantiza el registro en el formato respectivo la información pertinente del prestamo.</t>
  </si>
  <si>
    <t>Formato de Control de Préstamos Documentales debidamente diligenciado.
El Procedimiento Gestión de archivo PRO-330-213 no define claramente que cada préstamo debe ser registrado en la planilla de control</t>
  </si>
  <si>
    <t>Cada vez que se entregue documentación de prestamo</t>
  </si>
  <si>
    <t>Formato de consulta, préstamo y devolución de documentación y/o información FRO-330-397-1</t>
  </si>
  <si>
    <t>Auxiliar Administrativo SICA</t>
  </si>
  <si>
    <t>* Realizar Seguimiento y control de consulta y prestamo de expediente mediante el Formato de consulta, préstamo y devolución de documentación y/o información FRO-330-397-1
1. Control de revisión de las solicitudes de prestamos documentales .
2. Lineamiento claro del registro en la planilla de cada prestamo</t>
  </si>
  <si>
    <t>Responsable de la Unidad de Recursos Físicos</t>
  </si>
  <si>
    <t>Formato de consulta, préstamo y devolución de documentación y/o información FRO-330-397-1 con la trazabilidad de la información prestada</t>
  </si>
  <si>
    <t>El responsable de la Unidad de Recursos Físicos una vez reciba la devolución del documento o expediente prestado este debe inspeccionar las condiciones físicas, de integridad y completitud que tengan. Estas condiciones deben cumplir los lineamientos definidos en la Lotería.
En caso de que el documento o expediente prestado no cuente con las condiciones físicas, de integridad y completitud, se debe informar al funcionario las inconsistencias que presente el expediente, para que responda por las mismas.
El soporte de ejecución de control es el formato de consulta, préstamo y devolución de documentación y/o información debidamente diligenciado.</t>
  </si>
  <si>
    <t>El responsable de la Unidad de Recursos Físicos una vez reciba la devolución del documento o expediente prestado este debe inspeccionar las condiciones físicas, de integridad y completitud que tengan. Estas condiciones deben cumplir los lineamientos definidos en la Lotería.</t>
  </si>
  <si>
    <t>En caso de que el documento o expediente prestado no cuente con las condiciones físicas, de integridad y completitud, se debe informar al funcionario las inconsistencias que presente el expediente, para que responda por las mismas.</t>
  </si>
  <si>
    <t>El Procedimiento Gestión de archivo PRO-330-213 no contempla las decisones o alternativas frente a la detección de desviaciones.</t>
  </si>
  <si>
    <t>Cada vez que se devuelve la documentación prestada</t>
  </si>
  <si>
    <t>* Elaborar Instructivo avalado por el Sistema de Gestión de Calidad, de consulta y prestamo de expedientes
Lineamientos Verificación de condiciones físicas, de integridad y completitud, del archivo cuando se recibe la devolución del documento o expediente prestado.</t>
  </si>
  <si>
    <t>Instructivo elaborado</t>
  </si>
  <si>
    <t xml:space="preserve">El responsable de la Unidad de Recursos Físicos una vez reciba la documentación entregada por parte de las áreas funcionales debe verificar si el documento cumplió el plazo de retención documental en el archivo de gestión de la dependencia, verificar que la documentación este ordenada, foliada y rotulada en carpetas para enviar al archivo central.
En caso de existir documentos en medio magnético se debe etiquetar y especificar el contenido.
Si existen incumplimientos o inconsistencias de los requisitos en la entrega de la documentación, esta debe ser devuelta al área respectiva, con el fin de ajustar las desviaciones respectivas.
El soporte de ejecución de control es el Formato Unico de Inventario Documental  debidamente diligenciado.
</t>
  </si>
  <si>
    <t>El responsable de la Unidad de Recursos Físicos una vez reciba la documentación entregada por parte de las áreas funcionales debe verificar si el documento cumplió el plazo de retención documental en el archivo de gestión de la dependencia, verificar que la documentación este ordenada, foliada y rotulada en carpetas para enviar al archivo central.
En caso de existir documentos en medio magnético se debe etiquetar y especificar el contenido.</t>
  </si>
  <si>
    <t>Si existen incumplimientos o inconsistencias de los requisitos en la entrega de la documentación, esta debe ser devuelta al área respectiva, con el fin de ajustar las desviaciones respectivas.</t>
  </si>
  <si>
    <t>El Procedimiento Gestión de archivo PRO-330-213-9, en el documento no se tiene estipulado de manera clara que pasa si se detectan inconsistencias en la documentación entregada</t>
  </si>
  <si>
    <t>Cada vez que se entrega documentación para transferencia, acorde al cronograma establecido</t>
  </si>
  <si>
    <t>Formato Unico de Inventario Documental FRO-0330-281-2</t>
  </si>
  <si>
    <t>Profesional de Gestión Documental y Jefe de la Unidad</t>
  </si>
  <si>
    <t>Procedimiento Gestión Judicial PRO-103-231</t>
  </si>
  <si>
    <t>Cada vez que se presenta un proceso judicial</t>
  </si>
  <si>
    <t>Si la Base de procesos judiciales actualizada no concuerda con la información que reposa en el Siprojweb, se requiere al abogado encargado para que realice la debida actualización en el sistema.</t>
  </si>
  <si>
    <t>Expediente del contratista
Aplicativo SIPROJ</t>
  </si>
  <si>
    <t>Realizar seguimiento mensual a la información registrada en Siprojweb.</t>
  </si>
  <si>
    <t>Soporte de información registrada en Siprojweb.</t>
  </si>
  <si>
    <t>1.Ausencia de medios para la vigilancia judicial.
2.  Inoportuna actuación por parte del abogado responsable del proceso.
3. .Pérdida de información.
Manipulación de información.</t>
  </si>
  <si>
    <t>RC-13</t>
  </si>
  <si>
    <t>Posibilidad de afectación económica y reputacional por interés indebido en procesos judiciales en contra de los intereses de la Lotería con el fin de favorecer a un tercero.</t>
  </si>
  <si>
    <t>1. Detrimento Patrimonial del Loteria, pérdida de los recursos
2. Pérdida de imagen Institucional.
3. Procesos sancionatorios, disciplinarios, fiscales y penales.</t>
  </si>
  <si>
    <t>si se requiere al abogado y de ser el caso, se inicia procedimiento de incumplimiento para la afectación de la garantía, además de la compulsa de copia a las autoridades competentes Consejo Seccional de la Judicatura y ante la Fiscalía General de la Nación</t>
  </si>
  <si>
    <t>Procedimiento de incumplimiento contractual</t>
  </si>
  <si>
    <t>requeirmiento, acta de audiencia de la actuación y decisión de la actuación</t>
  </si>
  <si>
    <t>Secretaría General y Supervisor del Contrato</t>
  </si>
  <si>
    <t>Secretaria General
Comité de Conciliación</t>
  </si>
  <si>
    <t>Justificar la selección de:
- Periodicidad
- Nivel de ocurrencia
- Área de afectación (nivel)</t>
  </si>
  <si>
    <t>Jefe de Control Disciplinario Interno</t>
  </si>
  <si>
    <t>1. Calidad del operador disciplinario para decidir sobre los procesos disciplinarios.
2. Calidad del disciplinado para ofrecer dádivas u otro tipo de incentivo a la autoridad disciplinaria.</t>
  </si>
  <si>
    <t>RC-14</t>
  </si>
  <si>
    <t>Posibilidad de afectación reputacional debido al ofrecimiento de dádivas u otro tipo de incentivos para obtener como beneficio una decisión favorable en su calidad de investigado, con el fin de beneficio propio o de terceros</t>
  </si>
  <si>
    <t>1. Posibles investigaciones disciplinarias.
2. Posibles investigaciones penales.
3. Impunidad en los procesos disciplinarios.
4. Afectación reputacional de la entidad,</t>
  </si>
  <si>
    <t>El Jefe de la Oficina de Control Disciplinario Interno, y su profesional de apoyo, informan si por parte de algún investigado se ha realizado alguna solicitud para que se tome una decisión dentro de un proceso disciplinario distinto al cumplimiento del deber funcional.</t>
  </si>
  <si>
    <t>Trimestralmente el Jefe de la Oficina de Control Disciplinario Interno y su profesional de apoyo elaboran un informe donde se evidencia si se ha presentado en alguno de los procesos algún ofrecimiento para la expedición de decisiones contrarias a derecho.</t>
  </si>
  <si>
    <t>Si se identifica que existió un ofrecimiento contrario a derecho por parte del investigado, se compulsarán copias ante la autoridad penal y disciplinariamente de oficio se iniciará la correspondiente investigación.</t>
  </si>
  <si>
    <t>Informe</t>
  </si>
  <si>
    <t>Presentar informe de actualización de los procesos disciplinarios en el Sistema de Información Distrital SID 3, de carácter anual, presentado ante la Oficina de Asuntos Disciplinarios de la Secretaría Jurídica Distrital.</t>
  </si>
  <si>
    <t xml:space="preserve">Constatar en forma preliminar la conciliacion efectuadas  ppr parte de los distribuidores de las entidad con el fin de identificar recaudos que no se hayan cargado al aplicativo por las  diferente  razones que puedan darse lo que permite  llegar a fin de mes con un conciliacion mas limpia. </t>
  </si>
  <si>
    <t>Responsable de la Unidad de Apuestas y Control de Juegos</t>
  </si>
  <si>
    <t xml:space="preserve">Informe de visitas administrativas de Fiscalización de puntos de venta </t>
  </si>
  <si>
    <t>Solicitud de documentos e información al concesionario
Visitas de fiscalización</t>
  </si>
  <si>
    <t>Se estableció periodicidad trimestral, nivel de ocurrencia uno, ya que no se cuenta con línea base, afectación económica mayor, teniendo en cuenta la dificultad para cuantificar el mercado ilegal de juegos de suerte y azar, y afectación reputacional moderada, en tanto la imagen de la Lotería se vería afectada con algunos usuarios.</t>
  </si>
  <si>
    <t>Unidad de Apuestas y Control de Juegos</t>
  </si>
  <si>
    <t>El profesional  de la Unidad de Apuestas designado revisa y evalúa los documentos radicados en la plataforma de rifas y juegos promocionales. Esta revisión se efectuara en términos de completitud de acuerdo a la normatividad legal vigente y los expuestos en el respectivo instructivo.
Aleatoriamente el jefe de Unidad de Apuestas y Control de Juegos validara que la documentación registrada cumple en su integridad con los requisitos estipulados por la ley.</t>
  </si>
  <si>
    <t>1. Ofrecimiento de dádivas para expedición de la autorización de rifas y juegos promocionales durante el trámite.
2. Coacción de terceros para expedición de autorización.
3. Soportes de documentación incompleta o adulterada para la expedición de la autorización.</t>
  </si>
  <si>
    <t>Posibilidad de afectación económica y reputacional por expedición de  autorización de promocionales y rifas con incumplimiento de requisitos legales con el fin de beneficiar a un tercero</t>
  </si>
  <si>
    <t xml:space="preserve">1. Proceso sancionatorio
2.Apertura de Procesos disciplinarios, fiscales y penales.
 </t>
  </si>
  <si>
    <t>1. Aumento del juego ilegal
2. Disminución de recursos para la salud
3.  Procesos sancionatorios, administrativos o judiciales al que diera lugar.</t>
  </si>
  <si>
    <t>Se determina el riesgo de carácter semestral , debido a que nunca se ha materializado, se califica su nivel de ocurrencia en cero.
Frente al impacto económico y reputacional, en ambos casos es leve, según las escalas de valoración del impacto.</t>
  </si>
  <si>
    <t xml:space="preserve">  La Unidad de Apuestas y Control de Juegos debe revisar y validar los documentos suministrados por el gestor solicitante y verificar el cumplimiento de los requisitos exigidos por la ley . </t>
  </si>
  <si>
    <t>Si existen inconsistencias el profesional de la unidad de apuestas designado debe requerir al solicitante las correcciones o aclaraciones pertinentes.</t>
  </si>
  <si>
    <t>Plataforma de Juegos Promocionales y Rifas
Matriz lista de chequeo (escogidas por muestreo aleatorio)</t>
  </si>
  <si>
    <t xml:space="preserve">La Unidad de Apuestas y Control de Juegos con el supervisor del contrato deben solicitar al concesionario un reporte mensual del listado de los formularios usados en otros productos y servicios. Para posteriormente hacer validación </t>
  </si>
  <si>
    <t>Mensualmente, el supervisor del contrato de  concesión de apuestas permanentes solicitará un reporte del listado de los formularios usados en otros productos y servicios, en el marco de las visitas de fiscalización.</t>
  </si>
  <si>
    <t>Si el concesionario no envía la información, se reitera la solicitud mediante oficio firmado por el supervisor del contrato de concesión de apuestas permanentes</t>
  </si>
  <si>
    <t>Desarrollar e implementar una matriz de lista de chequeo en la cual se podrá validar que los requisitos allegados por el solicitante y autorizados por el profesional designado por la Unidad de Apuestas y Control de Juegos sean los documentos exigidos por la ley.
mejora en el aplicativo de promocionales para que la revisión por parte de los funcionarios de la Lotería y los diferentes requerimientos al solicitante queden operados y registrados dentro del sistema o aplicativo.</t>
  </si>
  <si>
    <t xml:space="preserve">El  designado debe dejar evidencia en el informe de fiscalización de la información recibida por parte del concesionario frente al listado de los formularios usados en otros productos y servicios. </t>
  </si>
  <si>
    <t xml:space="preserve">Acta de asistencia a capacitación. </t>
  </si>
  <si>
    <t>Director de Operación de Producto y Comercialización</t>
  </si>
  <si>
    <t xml:space="preserve">Realizar capacitación a los profesionales de cartera del aplicativo comercial relacionado con "polizas" con el fin de que tengan claridad de las garantías que se encuentran vencidas. </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</si>
  <si>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memorandos sobre distribución y retención por parte de la Unidad Financiera</t>
  </si>
  <si>
    <t xml:space="preserve">Validación de los lineamientos del Comité de Conciliación en los perfiles a contratar de los abogados. </t>
  </si>
  <si>
    <t>El Jefe de la Oficina Juridica mensualmente  realizará seguimiento del estado de los procesos judiciales y actuaciones prejudiciales, a través de los módulos de la herramienta "SIPROJ". En caso de presentarse una desviación del control, se requerirá al abogado responsable la actualización respectiva. como soporte quedará el SIPROJ debidamente actualizado</t>
  </si>
  <si>
    <t xml:space="preserve">Los contratistas deben subir la información de cada actuación que se realiza en el proceso judicial asignado, se verifica el cargue y actualización de procesos en SIPROJ. El propósito del control es realizar veificación a cada uno de los prosesos y su avance en cumplimiento de las funciones de defensa judical en responsabilidad de la SG
Con lo anterior, el primer filtro de revisión lo realizan los abogados de apoyo con usuario asignado de SIPROJ designado de Secretaría General, y el segundo filtro de revisión lo realiza la Secretaria General.
Los abogados de apoyo en el informe mensual que entregan, incluyen screenshots de la plataforma SIPROJ, donde se evidencia el cargue y actualización de los procesos a su cargo. Si se evidencia información faltante se solicita su cargue y se devuelve la cuenta de cobro </t>
  </si>
  <si>
    <t>Oficina Jurídica
Trabajadores y contratistas asignados para apoyar supervisión.</t>
  </si>
  <si>
    <t xml:space="preserve">La Secretaría General según necesidad del servicio presentará al Comité de Conciliación el perfil del abogado escogido por la Secretaria General para la representación judicial de la entidad . </t>
  </si>
  <si>
    <t>De acuerdo con la necesidad de contratación y atendiendo el plan de compras de la entidad, la Secretaria General presentará al Comité de Conciliación el perfil del abogado seleccionado para la representación judicial de la entidad, en la exposición indicará el cumplimiento a los lineamientos definidos por el Comité de Concliación para quien deba ejercer la representación judicial. Se busca una representación judicial con experencia y experticia para controlar el riesgo por pérdida judicial. En comité se dejará evidencia sobre el cumplimiento de esos requisitos y en caso contrario se solicitará su ajuste a los lineamientos ya establecidos por el Comité de Conciliación  . Cuando se va a realizar una contratación de abogado externo se presenta al Comité de concliación el perfil . El objetivo del control es contar con un abogado con experticia en litigio y evitar nulidades y riesgo en defensa judicial. La evidencia es el acta del comité donde la Secretaria General de la entidad indica el cumplimiento de la directriz del Comité de Conciliación</t>
  </si>
  <si>
    <t>Cada vez que se presenta la necesidad de contratación</t>
  </si>
  <si>
    <t>Posibilidad de afectación económica y reputacional por despacho a distribuidores sin cumplimiento de requisitos con el fin de beneficio propio o de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</si>
</sst>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mm/yyyy;@"/>
  </numFmts>
  <fonts count="29" x14ac:knownFonts="1">
    <font>
      <sz val="11"/>
      <color theme="1"/>
      <name val="Calibri"/>
      <family val="2"/>
      <scheme val="minor"/>
    </font>
    <font>
      <sz val="10"/>
      <color theme="1"/>
      <name val="Calibri"/>
      <family val="2"/>
      <scheme val="minor"/>
    </font>
    <font>
      <b/>
      <sz val="16"/>
      <color theme="1"/>
      <name val="Calibri"/>
      <family val="2"/>
      <scheme val="minor"/>
    </font>
    <font>
      <sz val="10"/>
      <name val="Calibri"/>
      <family val="2"/>
      <scheme val="minor"/>
    </font>
    <font>
      <sz val="11"/>
      <name val="Calibri"/>
      <family val="2"/>
      <scheme val="minor"/>
    </font>
    <font>
      <sz val="10"/>
      <color rgb="FFFF0000"/>
      <name val="Calibri"/>
      <family val="2"/>
      <scheme val="minor"/>
    </font>
    <font>
      <b/>
      <sz val="11"/>
      <color theme="1"/>
      <name val="Calibri"/>
      <family val="2"/>
      <scheme val="minor"/>
    </font>
    <font>
      <b/>
      <sz val="14"/>
      <name val="Calibri"/>
      <family val="2"/>
      <scheme val="minor"/>
    </font>
    <font>
      <b/>
      <sz val="14"/>
      <color theme="1"/>
      <name val="Calibri"/>
      <family val="2"/>
      <scheme val="minor"/>
    </font>
    <font>
      <b/>
      <sz val="16"/>
      <color theme="0"/>
      <name val="Calibri"/>
      <family val="2"/>
      <scheme val="minor"/>
    </font>
    <font>
      <b/>
      <sz val="16"/>
      <name val="Calibri"/>
      <family val="2"/>
      <scheme val="minor"/>
    </font>
    <font>
      <sz val="14"/>
      <color theme="1"/>
      <name val="Calibri"/>
      <family val="2"/>
      <scheme val="minor"/>
    </font>
    <font>
      <sz val="11"/>
      <color theme="1"/>
      <name val="Calibri"/>
      <family val="2"/>
      <scheme val="minor"/>
    </font>
    <font>
      <u/>
      <sz val="11"/>
      <color theme="10"/>
      <name val="Calibri"/>
      <family val="2"/>
      <scheme val="minor"/>
    </font>
    <font>
      <b/>
      <sz val="11"/>
      <color theme="0"/>
      <name val="Calibri"/>
      <family val="2"/>
      <scheme val="minor"/>
    </font>
    <font>
      <sz val="11"/>
      <color rgb="FF000000"/>
      <name val="Calibri"/>
      <family val="2"/>
    </font>
    <font>
      <sz val="10"/>
      <name val="Calibri"/>
      <family val="2"/>
    </font>
    <font>
      <sz val="11"/>
      <name val="Calibri"/>
      <family val="2"/>
    </font>
    <font>
      <sz val="10"/>
      <color rgb="FF000000"/>
      <name val="Calibri"/>
      <family val="2"/>
      <scheme val="minor"/>
    </font>
    <font>
      <b/>
      <sz val="14"/>
      <color theme="0"/>
      <name val="Calibri"/>
      <family val="2"/>
      <scheme val="minor"/>
    </font>
    <font>
      <sz val="11"/>
      <color rgb="FF000000"/>
      <name val="Calibri"/>
      <family val="2"/>
      <charset val="1"/>
    </font>
    <font>
      <sz val="10"/>
      <color rgb="FF0000FF"/>
      <name val="Calibri"/>
      <family val="2"/>
      <scheme val="minor"/>
    </font>
    <font>
      <u/>
      <sz val="11"/>
      <name val="Calibri"/>
      <family val="2"/>
      <scheme val="minor"/>
    </font>
    <font>
      <sz val="11"/>
      <color theme="1"/>
      <name val="Arial"/>
      <family val="2"/>
    </font>
    <font>
      <b/>
      <sz val="11"/>
      <color theme="1"/>
      <name val="Arial"/>
      <family val="2"/>
    </font>
    <font>
      <sz val="11"/>
      <name val="Arial"/>
      <family val="2"/>
    </font>
    <font>
      <b/>
      <sz val="11"/>
      <name val="Arial"/>
      <family val="2"/>
    </font>
    <font>
      <b/>
      <sz val="11"/>
      <name val="Calibri"/>
      <family val="2"/>
      <scheme val="minor"/>
    </font>
    <font>
      <sz val="11"/>
      <color rgb="FF0000FF"/>
      <name val="Calibri"/>
      <family val="2"/>
      <scheme val="minor"/>
    </font>
  </fonts>
  <fills count="15">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FFFF"/>
        <bgColor indexed="64"/>
      </patternFill>
    </fill>
    <fill>
      <patternFill patternType="solid">
        <fgColor rgb="FF92D050"/>
        <bgColor indexed="64"/>
      </patternFill>
    </fill>
    <fill>
      <patternFill patternType="solid">
        <fgColor rgb="FFE37303"/>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C000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medium">
        <color theme="5" tint="0.59996337778862885"/>
      </left>
      <right style="medium">
        <color theme="5" tint="0.59996337778862885"/>
      </right>
      <top style="medium">
        <color theme="5" tint="0.59996337778862885"/>
      </top>
      <bottom style="medium">
        <color theme="5" tint="0.59996337778862885"/>
      </bottom>
      <diagonal/>
    </border>
    <border>
      <left style="medium">
        <color theme="5" tint="0.59996337778862885"/>
      </left>
      <right style="medium">
        <color theme="5" tint="0.59996337778862885"/>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top style="thin">
        <color indexed="64"/>
      </top>
      <bottom/>
      <diagonal/>
    </border>
  </borders>
  <cellStyleXfs count="5">
    <xf numFmtId="0" fontId="0" fillId="0" borderId="0"/>
    <xf numFmtId="9" fontId="12" fillId="0" borderId="0" applyFont="0" applyFill="0" applyBorder="0" applyAlignment="0" applyProtection="0"/>
    <xf numFmtId="43" fontId="12"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cellStyleXfs>
  <cellXfs count="312">
    <xf numFmtId="0" fontId="0" fillId="0" borderId="0" xfId="0"/>
    <xf numFmtId="0" fontId="0" fillId="0" borderId="0" xfId="0" applyProtection="1">
      <protection hidden="1"/>
    </xf>
    <xf numFmtId="0" fontId="0" fillId="0" borderId="0" xfId="0" applyAlignment="1" applyProtection="1">
      <alignment horizontal="left" vertical="center" wrapText="1"/>
      <protection hidden="1"/>
    </xf>
    <xf numFmtId="164" fontId="0" fillId="0" borderId="0" xfId="0" applyNumberFormat="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justify" vertical="center" wrapText="1"/>
      <protection hidden="1"/>
    </xf>
    <xf numFmtId="0" fontId="0" fillId="0" borderId="0" xfId="0" applyAlignment="1" applyProtection="1">
      <alignment horizontal="center" vertical="center" wrapText="1"/>
      <protection hidden="1"/>
    </xf>
    <xf numFmtId="0" fontId="0" fillId="0" borderId="1" xfId="0" applyBorder="1" applyAlignment="1">
      <alignment vertical="center" wrapText="1"/>
    </xf>
    <xf numFmtId="0" fontId="6" fillId="7" borderId="1" xfId="0" applyFont="1" applyFill="1" applyBorder="1" applyAlignment="1">
      <alignment horizontal="center" vertical="center" wrapText="1"/>
    </xf>
    <xf numFmtId="0" fontId="0" fillId="0" borderId="2" xfId="0" applyBorder="1" applyAlignment="1">
      <alignment vertical="center" wrapText="1"/>
    </xf>
    <xf numFmtId="0" fontId="0" fillId="0" borderId="1" xfId="0" applyBorder="1"/>
    <xf numFmtId="0" fontId="0" fillId="0" borderId="0" xfId="0" applyAlignment="1">
      <alignment wrapText="1"/>
    </xf>
    <xf numFmtId="0" fontId="0" fillId="0" borderId="7" xfId="0" applyBorder="1" applyAlignment="1" applyProtection="1">
      <alignment horizontal="justify" vertical="center" wrapText="1"/>
      <protection locked="0"/>
    </xf>
    <xf numFmtId="14" fontId="1" fillId="0" borderId="7" xfId="0" applyNumberFormat="1"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hidden="1"/>
    </xf>
    <xf numFmtId="0" fontId="6" fillId="7" borderId="8" xfId="0" applyFont="1" applyFill="1" applyBorder="1" applyAlignment="1">
      <alignment horizontal="center" vertical="center" wrapText="1"/>
    </xf>
    <xf numFmtId="0" fontId="0" fillId="0" borderId="8" xfId="0" applyBorder="1" applyAlignment="1">
      <alignment vertical="center" wrapText="1"/>
    </xf>
    <xf numFmtId="9" fontId="0" fillId="0" borderId="8" xfId="0" applyNumberFormat="1" applyBorder="1" applyAlignment="1">
      <alignment vertical="center" wrapText="1"/>
    </xf>
    <xf numFmtId="9" fontId="0" fillId="0" borderId="2" xfId="0" applyNumberFormat="1" applyBorder="1" applyAlignment="1">
      <alignment vertical="center" wrapText="1"/>
    </xf>
    <xf numFmtId="9" fontId="0" fillId="0" borderId="0" xfId="1" applyFont="1" applyBorder="1" applyAlignment="1" applyProtection="1">
      <alignment horizontal="left" vertical="center" wrapText="1"/>
      <protection hidden="1"/>
    </xf>
    <xf numFmtId="9" fontId="0" fillId="0" borderId="0" xfId="1" applyFont="1" applyAlignment="1" applyProtection="1">
      <alignment horizontal="left" vertical="center" wrapText="1"/>
      <protection hidden="1"/>
    </xf>
    <xf numFmtId="9" fontId="0" fillId="0" borderId="0" xfId="1" applyFont="1" applyBorder="1" applyAlignment="1" applyProtection="1">
      <alignment horizontal="right" vertical="center" wrapText="1"/>
      <protection hidden="1"/>
    </xf>
    <xf numFmtId="9" fontId="0" fillId="0" borderId="0" xfId="1" applyFont="1" applyAlignment="1" applyProtection="1">
      <alignment horizontal="right" vertical="center" wrapText="1"/>
      <protection hidden="1"/>
    </xf>
    <xf numFmtId="14" fontId="0" fillId="0" borderId="7" xfId="0" applyNumberFormat="1" applyBorder="1" applyAlignment="1" applyProtection="1">
      <alignment horizontal="center" vertical="center" wrapText="1"/>
      <protection locked="0"/>
    </xf>
    <xf numFmtId="0" fontId="0" fillId="0" borderId="0" xfId="0" applyAlignment="1">
      <alignment vertical="center" wrapText="1"/>
    </xf>
    <xf numFmtId="0" fontId="0" fillId="0" borderId="0" xfId="0" applyAlignment="1">
      <alignment vertical="center"/>
    </xf>
    <xf numFmtId="0" fontId="1" fillId="0" borderId="7" xfId="0" applyFont="1" applyBorder="1" applyAlignment="1" applyProtection="1">
      <alignment vertical="center" wrapText="1"/>
      <protection locked="0"/>
    </xf>
    <xf numFmtId="9" fontId="1" fillId="0" borderId="1" xfId="1" applyFont="1" applyBorder="1" applyAlignment="1" applyProtection="1">
      <alignment vertical="center" wrapText="1"/>
      <protection locked="0"/>
    </xf>
    <xf numFmtId="9" fontId="1" fillId="0" borderId="1" xfId="1" applyFont="1" applyBorder="1" applyAlignment="1" applyProtection="1">
      <alignment horizontal="right" vertical="center" wrapText="1"/>
      <protection locked="0"/>
    </xf>
    <xf numFmtId="0" fontId="0" fillId="0" borderId="1" xfId="0" applyBorder="1" applyAlignment="1" applyProtection="1">
      <alignment horizontal="justify" vertical="center" wrapText="1"/>
      <protection locked="0"/>
    </xf>
    <xf numFmtId="14" fontId="0" fillId="0" borderId="1" xfId="0" applyNumberFormat="1" applyBorder="1" applyAlignment="1" applyProtection="1">
      <alignment vertical="center"/>
      <protection hidden="1"/>
    </xf>
    <xf numFmtId="0" fontId="1" fillId="0" borderId="1" xfId="0" quotePrefix="1" applyFont="1" applyBorder="1" applyAlignment="1" applyProtection="1">
      <alignment horizontal="left" vertical="center" wrapText="1"/>
      <protection locked="0"/>
    </xf>
    <xf numFmtId="14" fontId="1" fillId="0" borderId="1" xfId="0" applyNumberFormat="1" applyFont="1" applyBorder="1" applyAlignment="1" applyProtection="1">
      <alignment horizontal="center" vertical="center" wrapText="1"/>
      <protection locked="0"/>
    </xf>
    <xf numFmtId="9" fontId="1" fillId="0" borderId="7" xfId="1" applyFont="1" applyBorder="1" applyAlignment="1" applyProtection="1">
      <alignment vertical="center" wrapText="1"/>
      <protection locked="0"/>
    </xf>
    <xf numFmtId="14" fontId="1"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justify" vertical="center" wrapText="1"/>
      <protection locked="0"/>
    </xf>
    <xf numFmtId="0" fontId="1" fillId="0" borderId="7" xfId="0" applyFont="1" applyBorder="1" applyAlignment="1" applyProtection="1">
      <alignment vertical="center" wrapText="1"/>
      <protection hidden="1"/>
    </xf>
    <xf numFmtId="0" fontId="1" fillId="0" borderId="1" xfId="0" applyFont="1" applyBorder="1" applyAlignment="1" applyProtection="1">
      <alignment horizontal="justify" vertical="center" wrapText="1"/>
      <protection locked="0" hidden="1"/>
    </xf>
    <xf numFmtId="0" fontId="1" fillId="0" borderId="1" xfId="0" quotePrefix="1" applyFont="1" applyBorder="1" applyAlignment="1" applyProtection="1">
      <alignment horizontal="center" vertical="center" wrapText="1"/>
      <protection locked="0" hidden="1"/>
    </xf>
    <xf numFmtId="0" fontId="1" fillId="0" borderId="1" xfId="0" applyFont="1" applyBorder="1" applyAlignment="1" applyProtection="1">
      <alignment vertical="center" wrapText="1"/>
      <protection locked="0"/>
    </xf>
    <xf numFmtId="0" fontId="0" fillId="0" borderId="10" xfId="0" applyBorder="1" applyAlignment="1">
      <alignment vertical="center" wrapText="1"/>
    </xf>
    <xf numFmtId="9" fontId="0" fillId="0" borderId="10" xfId="0" applyNumberFormat="1" applyBorder="1" applyAlignment="1">
      <alignment horizontal="left" vertical="center" wrapText="1"/>
    </xf>
    <xf numFmtId="0" fontId="0" fillId="0" borderId="11" xfId="0" applyBorder="1" applyAlignment="1">
      <alignment vertical="center" wrapText="1"/>
    </xf>
    <xf numFmtId="0" fontId="0" fillId="0" borderId="0" xfId="0" applyAlignment="1">
      <alignment horizontal="center" vertical="center"/>
    </xf>
    <xf numFmtId="9" fontId="0" fillId="0" borderId="4" xfId="1" applyFont="1" applyBorder="1" applyAlignment="1" applyProtection="1">
      <alignment horizontal="left" vertical="center" wrapText="1"/>
      <protection hidden="1"/>
    </xf>
    <xf numFmtId="9" fontId="0" fillId="0" borderId="7" xfId="1" applyFont="1" applyBorder="1" applyAlignment="1" applyProtection="1">
      <alignment horizontal="left" vertical="center" wrapText="1"/>
      <protection hidden="1"/>
    </xf>
    <xf numFmtId="0" fontId="0" fillId="0" borderId="7" xfId="0" applyBorder="1" applyAlignment="1" applyProtection="1">
      <alignment horizontal="justify" vertical="center" wrapText="1"/>
      <protection hidden="1"/>
    </xf>
    <xf numFmtId="0" fontId="0" fillId="0" borderId="7" xfId="0" applyBorder="1" applyAlignment="1" applyProtection="1">
      <alignment horizontal="left" vertical="center" wrapText="1"/>
      <protection hidden="1"/>
    </xf>
    <xf numFmtId="0" fontId="0" fillId="0" borderId="4" xfId="0" applyBorder="1" applyAlignment="1" applyProtection="1">
      <alignment horizontal="left" vertical="center" wrapText="1"/>
      <protection hidden="1"/>
    </xf>
    <xf numFmtId="0" fontId="1" fillId="0" borderId="1"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9" fillId="6" borderId="4" xfId="0" applyFont="1" applyFill="1" applyBorder="1" applyAlignment="1" applyProtection="1">
      <alignment horizontal="center" vertical="center"/>
      <protection hidden="1"/>
    </xf>
    <xf numFmtId="9" fontId="6" fillId="0" borderId="7" xfId="1"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9" fontId="1" fillId="0" borderId="4" xfId="1" applyFont="1" applyBorder="1" applyAlignment="1" applyProtection="1">
      <alignment horizontal="right" vertical="center" wrapText="1"/>
      <protection locked="0"/>
    </xf>
    <xf numFmtId="9" fontId="1" fillId="0" borderId="7" xfId="1" applyFont="1" applyBorder="1" applyAlignment="1" applyProtection="1">
      <alignment horizontal="right" vertical="center" wrapText="1"/>
      <protection locked="0"/>
    </xf>
    <xf numFmtId="9" fontId="12" fillId="0" borderId="7" xfId="1" applyFont="1" applyBorder="1" applyAlignment="1" applyProtection="1">
      <alignment horizontal="left" vertical="center" wrapText="1"/>
      <protection locked="0"/>
    </xf>
    <xf numFmtId="0" fontId="2" fillId="0" borderId="6" xfId="0" applyFont="1" applyBorder="1" applyAlignment="1" applyProtection="1">
      <alignment horizontal="center" vertical="center" wrapText="1"/>
      <protection locked="0"/>
    </xf>
    <xf numFmtId="9" fontId="1" fillId="0" borderId="7" xfId="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9" fontId="1" fillId="0" borderId="1" xfId="1" applyFont="1" applyBorder="1" applyAlignment="1" applyProtection="1">
      <alignment horizontal="center" vertical="center" wrapText="1"/>
      <protection locked="0"/>
    </xf>
    <xf numFmtId="9" fontId="6" fillId="0" borderId="1" xfId="1"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hidden="1"/>
    </xf>
    <xf numFmtId="0" fontId="3" fillId="0" borderId="1" xfId="0" applyFont="1" applyBorder="1" applyAlignment="1" applyProtection="1">
      <alignment vertical="center" wrapText="1"/>
      <protection locked="0" hidden="1"/>
    </xf>
    <xf numFmtId="0" fontId="1" fillId="0" borderId="1" xfId="0" applyFont="1" applyBorder="1" applyAlignment="1" applyProtection="1">
      <alignment horizontal="center" vertical="center" wrapText="1"/>
      <protection locked="0" hidden="1"/>
    </xf>
    <xf numFmtId="0" fontId="3"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14" fontId="15" fillId="0" borderId="1" xfId="0" applyNumberFormat="1" applyFont="1" applyBorder="1" applyAlignment="1">
      <alignment vertical="center"/>
    </xf>
    <xf numFmtId="0" fontId="0" fillId="0" borderId="1" xfId="0" applyBorder="1" applyAlignment="1" applyProtection="1">
      <alignment vertical="center" wrapText="1"/>
      <protection hidden="1"/>
    </xf>
    <xf numFmtId="0" fontId="0" fillId="0" borderId="1" xfId="0" applyBorder="1" applyAlignment="1" applyProtection="1">
      <alignment wrapText="1"/>
      <protection hidden="1"/>
    </xf>
    <xf numFmtId="0" fontId="0" fillId="0" borderId="1" xfId="0" applyBorder="1" applyAlignment="1" applyProtection="1">
      <alignment vertical="center"/>
      <protection hidden="1"/>
    </xf>
    <xf numFmtId="0" fontId="3" fillId="0" borderId="1" xfId="0" quotePrefix="1" applyFont="1" applyBorder="1" applyAlignment="1" applyProtection="1">
      <alignment horizontal="left" vertical="center" wrapText="1"/>
      <protection locked="0"/>
    </xf>
    <xf numFmtId="0" fontId="1" fillId="0" borderId="1" xfId="0" quotePrefix="1" applyFont="1" applyBorder="1" applyAlignment="1" applyProtection="1">
      <alignment horizontal="justify" vertical="center" wrapText="1"/>
      <protection locked="0" hidden="1"/>
    </xf>
    <xf numFmtId="14" fontId="0" fillId="0" borderId="1" xfId="0" applyNumberFormat="1" applyBorder="1" applyAlignment="1" applyProtection="1">
      <alignment vertical="center" wrapText="1"/>
      <protection hidden="1"/>
    </xf>
    <xf numFmtId="0" fontId="4" fillId="0" borderId="1" xfId="0" applyFont="1" applyBorder="1" applyAlignment="1" applyProtection="1">
      <alignment horizontal="justify" vertical="center" wrapText="1"/>
      <protection locked="0"/>
    </xf>
    <xf numFmtId="0" fontId="18" fillId="0" borderId="7" xfId="0" applyFont="1" applyBorder="1" applyAlignment="1" applyProtection="1">
      <alignment horizontal="center" vertical="center" wrapText="1"/>
      <protection locked="0"/>
    </xf>
    <xf numFmtId="0" fontId="15" fillId="0" borderId="1" xfId="0" applyFont="1" applyBorder="1" applyAlignment="1">
      <alignment wrapText="1"/>
    </xf>
    <xf numFmtId="0" fontId="1" fillId="9" borderId="1" xfId="0" applyFont="1" applyFill="1" applyBorder="1" applyAlignment="1" applyProtection="1">
      <alignment horizontal="center" vertical="center" wrapText="1"/>
      <protection locked="0"/>
    </xf>
    <xf numFmtId="9" fontId="1" fillId="9" borderId="1" xfId="1" applyFont="1" applyFill="1" applyBorder="1" applyAlignment="1" applyProtection="1">
      <alignment horizontal="center" vertical="center" wrapText="1"/>
      <protection locked="0"/>
    </xf>
    <xf numFmtId="0" fontId="0" fillId="9" borderId="0" xfId="0" applyFill="1" applyProtection="1">
      <protection hidden="1"/>
    </xf>
    <xf numFmtId="0" fontId="13" fillId="0" borderId="1" xfId="3" applyBorder="1" applyAlignment="1" applyProtection="1">
      <alignment vertical="center" wrapText="1"/>
      <protection hidden="1"/>
    </xf>
    <xf numFmtId="0" fontId="8" fillId="3" borderId="1" xfId="0" applyFont="1" applyFill="1" applyBorder="1" applyAlignment="1" applyProtection="1">
      <alignment horizontal="center" vertical="center" wrapText="1"/>
      <protection hidden="1"/>
    </xf>
    <xf numFmtId="0" fontId="15" fillId="0" borderId="1" xfId="0" applyFont="1" applyBorder="1" applyAlignment="1">
      <alignment vertical="center" wrapText="1"/>
    </xf>
    <xf numFmtId="0" fontId="3"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hidden="1"/>
    </xf>
    <xf numFmtId="0" fontId="0" fillId="0" borderId="7" xfId="0" applyBorder="1" applyAlignment="1" applyProtection="1">
      <alignment horizontal="center" vertical="center" wrapText="1"/>
      <protection hidden="1"/>
    </xf>
    <xf numFmtId="0" fontId="0" fillId="0" borderId="1" xfId="0" applyBorder="1" applyAlignment="1" applyProtection="1">
      <alignment horizontal="center" vertical="center" wrapText="1"/>
      <protection locked="0"/>
    </xf>
    <xf numFmtId="14" fontId="1" fillId="0" borderId="1" xfId="0" applyNumberFormat="1" applyFont="1" applyBorder="1" applyAlignment="1" applyProtection="1">
      <alignment horizontal="center" vertical="center" wrapText="1"/>
      <protection locked="0" hidden="1"/>
    </xf>
    <xf numFmtId="0" fontId="0" fillId="0" borderId="7" xfId="0" applyBorder="1" applyAlignment="1" applyProtection="1">
      <alignment horizontal="center" vertical="center" wrapText="1"/>
      <protection locked="0"/>
    </xf>
    <xf numFmtId="14" fontId="1" fillId="0" borderId="7" xfId="0" applyNumberFormat="1" applyFont="1" applyBorder="1" applyAlignment="1" applyProtection="1">
      <alignment horizontal="center" vertical="center" wrapText="1"/>
      <protection locked="0" hidden="1"/>
    </xf>
    <xf numFmtId="0" fontId="8" fillId="3" borderId="15" xfId="0" applyFont="1" applyFill="1" applyBorder="1" applyAlignment="1" applyProtection="1">
      <alignment horizontal="center" vertical="center" wrapText="1"/>
      <protection hidden="1"/>
    </xf>
    <xf numFmtId="14" fontId="15" fillId="0" borderId="7" xfId="0" applyNumberFormat="1" applyFont="1" applyBorder="1" applyAlignment="1">
      <alignment vertical="center"/>
    </xf>
    <xf numFmtId="0" fontId="0" fillId="0" borderId="7" xfId="0" applyBorder="1" applyAlignment="1" applyProtection="1">
      <alignment vertical="center" wrapText="1"/>
      <protection hidden="1"/>
    </xf>
    <xf numFmtId="14" fontId="0" fillId="0" borderId="7" xfId="0" applyNumberFormat="1" applyBorder="1" applyAlignment="1" applyProtection="1">
      <alignment vertical="center"/>
      <protection hidden="1"/>
    </xf>
    <xf numFmtId="0" fontId="0" fillId="0" borderId="7" xfId="0" applyBorder="1" applyAlignment="1" applyProtection="1">
      <alignment wrapText="1"/>
      <protection hidden="1"/>
    </xf>
    <xf numFmtId="0" fontId="7" fillId="12" borderId="1" xfId="0" applyFont="1" applyFill="1" applyBorder="1" applyAlignment="1" applyProtection="1">
      <alignment horizontal="center" vertical="center" wrapText="1"/>
      <protection hidden="1"/>
    </xf>
    <xf numFmtId="0" fontId="19" fillId="8" borderId="5" xfId="0" applyFont="1" applyFill="1" applyBorder="1" applyAlignment="1" applyProtection="1">
      <alignment horizontal="center" vertical="center" wrapText="1"/>
      <protection hidden="1"/>
    </xf>
    <xf numFmtId="0" fontId="19" fillId="8" borderId="1" xfId="0" applyFont="1" applyFill="1" applyBorder="1" applyAlignment="1" applyProtection="1">
      <alignment horizontal="center" vertical="center" wrapText="1"/>
      <protection hidden="1"/>
    </xf>
    <xf numFmtId="9" fontId="7" fillId="12" borderId="1" xfId="1" applyFont="1" applyFill="1" applyBorder="1" applyAlignment="1" applyProtection="1">
      <alignment horizontal="center" vertical="center" wrapText="1"/>
      <protection hidden="1"/>
    </xf>
    <xf numFmtId="0" fontId="7" fillId="13" borderId="1" xfId="0" applyFont="1" applyFill="1" applyBorder="1" applyAlignment="1" applyProtection="1">
      <alignment horizontal="center" vertical="center" wrapText="1"/>
      <protection hidden="1"/>
    </xf>
    <xf numFmtId="9" fontId="7" fillId="13" borderId="1" xfId="1" applyFont="1" applyFill="1" applyBorder="1" applyAlignment="1" applyProtection="1">
      <alignment horizontal="center" vertical="center" wrapText="1"/>
      <protection hidden="1"/>
    </xf>
    <xf numFmtId="0" fontId="6" fillId="10" borderId="1" xfId="0" applyFont="1" applyFill="1" applyBorder="1" applyAlignment="1" applyProtection="1">
      <alignment horizontal="center" vertical="center" wrapText="1"/>
      <protection locked="0"/>
    </xf>
    <xf numFmtId="0" fontId="6" fillId="10" borderId="7"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14" fillId="14" borderId="7" xfId="0" applyFont="1" applyFill="1" applyBorder="1" applyAlignment="1" applyProtection="1">
      <alignment horizontal="center" vertical="center" wrapText="1"/>
      <protection locked="0"/>
    </xf>
    <xf numFmtId="0" fontId="19" fillId="14" borderId="7" xfId="0" applyFont="1" applyFill="1" applyBorder="1" applyAlignment="1" applyProtection="1">
      <alignment horizontal="center" vertical="center" wrapText="1"/>
      <protection locked="0"/>
    </xf>
    <xf numFmtId="0" fontId="8" fillId="2" borderId="7" xfId="0" applyFont="1" applyFill="1" applyBorder="1" applyAlignment="1" applyProtection="1">
      <alignment horizontal="center" vertical="center" wrapText="1"/>
      <protection locked="0"/>
    </xf>
    <xf numFmtId="0" fontId="8" fillId="6" borderId="7"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1" fillId="0" borderId="5" xfId="0" quotePrefix="1" applyFont="1" applyBorder="1" applyAlignment="1" applyProtection="1">
      <alignment horizontal="left" vertical="center" wrapText="1"/>
      <protection hidden="1"/>
    </xf>
    <xf numFmtId="0" fontId="0" fillId="0" borderId="15" xfId="0" applyBorder="1" applyProtection="1">
      <protection hidden="1"/>
    </xf>
    <xf numFmtId="0" fontId="1" fillId="0" borderId="6" xfId="0" quotePrefix="1" applyFont="1" applyBorder="1" applyAlignment="1" applyProtection="1">
      <alignment horizontal="left" vertical="center" wrapText="1"/>
      <protection hidden="1"/>
    </xf>
    <xf numFmtId="0" fontId="0" fillId="0" borderId="16" xfId="0" applyBorder="1" applyProtection="1">
      <protection hidden="1"/>
    </xf>
    <xf numFmtId="0" fontId="15" fillId="0" borderId="1" xfId="0" applyFont="1" applyBorder="1" applyAlignment="1">
      <alignment vertical="top" wrapText="1"/>
    </xf>
    <xf numFmtId="0" fontId="1" fillId="0" borderId="5" xfId="0" applyFont="1" applyBorder="1" applyAlignment="1" applyProtection="1">
      <alignment horizontal="left" vertical="center" wrapText="1"/>
      <protection hidden="1"/>
    </xf>
    <xf numFmtId="0" fontId="13" fillId="0" borderId="7" xfId="3" applyBorder="1" applyAlignment="1" applyProtection="1">
      <alignment vertical="center" wrapText="1"/>
      <protection hidden="1"/>
    </xf>
    <xf numFmtId="14" fontId="0" fillId="0" borderId="7" xfId="0" applyNumberFormat="1" applyBorder="1" applyAlignment="1" applyProtection="1">
      <alignment vertical="center" wrapText="1"/>
      <protection hidden="1"/>
    </xf>
    <xf numFmtId="0" fontId="0" fillId="0" borderId="5" xfId="0" applyBorder="1" applyAlignment="1" applyProtection="1">
      <alignment horizontal="justify" vertical="center" wrapText="1"/>
      <protection hidden="1"/>
    </xf>
    <xf numFmtId="0" fontId="0" fillId="0" borderId="6" xfId="0" applyBorder="1" applyAlignment="1" applyProtection="1">
      <alignment horizontal="justify" vertical="center" wrapText="1"/>
      <protection hidden="1"/>
    </xf>
    <xf numFmtId="0" fontId="6" fillId="2" borderId="7" xfId="0" applyFont="1" applyFill="1" applyBorder="1" applyAlignment="1" applyProtection="1">
      <alignment horizontal="center" vertical="center" wrapText="1"/>
      <protection locked="0"/>
    </xf>
    <xf numFmtId="0" fontId="4" fillId="0" borderId="4" xfId="0" applyFont="1" applyBorder="1" applyAlignment="1" applyProtection="1">
      <alignment horizontal="left" vertical="center" wrapText="1"/>
      <protection locked="0" hidden="1"/>
    </xf>
    <xf numFmtId="0" fontId="4" fillId="0" borderId="7" xfId="0" applyFont="1" applyBorder="1" applyAlignment="1" applyProtection="1">
      <alignment horizontal="left" vertical="center" wrapText="1"/>
      <protection hidden="1"/>
    </xf>
    <xf numFmtId="0" fontId="8" fillId="10" borderId="1" xfId="0" applyFont="1" applyFill="1" applyBorder="1" applyAlignment="1" applyProtection="1">
      <alignment horizontal="center" vertical="center" wrapText="1"/>
      <protection locked="0"/>
    </xf>
    <xf numFmtId="9" fontId="6" fillId="2" borderId="1" xfId="1" applyFont="1" applyFill="1" applyBorder="1" applyAlignment="1" applyProtection="1">
      <alignment horizontal="center" vertical="center" wrapText="1"/>
      <protection locked="0"/>
    </xf>
    <xf numFmtId="14" fontId="0" fillId="0" borderId="1" xfId="0" applyNumberForma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locked="0"/>
    </xf>
    <xf numFmtId="9" fontId="0" fillId="0" borderId="7" xfId="1" applyFont="1" applyFill="1" applyBorder="1" applyAlignment="1" applyProtection="1">
      <alignment horizontal="left" vertical="center" wrapText="1"/>
      <protection locked="0"/>
    </xf>
    <xf numFmtId="0" fontId="13" fillId="0" borderId="1" xfId="3" applyFill="1" applyBorder="1" applyAlignment="1">
      <alignment vertical="center" wrapText="1"/>
    </xf>
    <xf numFmtId="14" fontId="13" fillId="0" borderId="1" xfId="3" applyNumberFormat="1" applyBorder="1" applyAlignment="1" applyProtection="1">
      <alignment vertical="center" wrapText="1"/>
      <protection hidden="1"/>
    </xf>
    <xf numFmtId="14" fontId="0" fillId="0" borderId="12" xfId="0" applyNumberFormat="1" applyBorder="1" applyAlignment="1" applyProtection="1">
      <alignment vertical="center"/>
      <protection hidden="1"/>
    </xf>
    <xf numFmtId="14" fontId="0" fillId="0" borderId="1" xfId="0" applyNumberFormat="1" applyBorder="1" applyAlignment="1" applyProtection="1">
      <alignment horizontal="justify" vertical="justify"/>
      <protection hidden="1"/>
    </xf>
    <xf numFmtId="0" fontId="13" fillId="0" borderId="0" xfId="4"/>
    <xf numFmtId="14" fontId="13" fillId="0" borderId="1" xfId="4" applyNumberFormat="1" applyBorder="1" applyAlignment="1" applyProtection="1">
      <alignment vertical="center"/>
      <protection hidden="1"/>
    </xf>
    <xf numFmtId="0" fontId="5" fillId="0" borderId="7" xfId="0" applyFont="1" applyBorder="1" applyAlignment="1" applyProtection="1">
      <alignment vertical="center" wrapText="1"/>
      <protection locked="0"/>
    </xf>
    <xf numFmtId="0" fontId="4" fillId="0" borderId="1" xfId="0" applyFont="1" applyBorder="1" applyAlignment="1" applyProtection="1">
      <alignment horizontal="center" vertical="center" wrapText="1"/>
      <protection locked="0"/>
    </xf>
    <xf numFmtId="0" fontId="20" fillId="0" borderId="0" xfId="0" applyFont="1" applyAlignment="1">
      <alignment vertical="center" wrapText="1"/>
    </xf>
    <xf numFmtId="14" fontId="0" fillId="0" borderId="21" xfId="0" applyNumberFormat="1" applyBorder="1" applyAlignment="1" applyProtection="1">
      <alignment vertical="center"/>
      <protection hidden="1"/>
    </xf>
    <xf numFmtId="14" fontId="0" fillId="0" borderId="13" xfId="0" applyNumberFormat="1" applyBorder="1" applyAlignment="1" applyProtection="1">
      <alignment vertical="center"/>
      <protection hidden="1"/>
    </xf>
    <xf numFmtId="0" fontId="15" fillId="0" borderId="21" xfId="0" applyFont="1" applyBorder="1" applyAlignment="1">
      <alignment vertical="center"/>
    </xf>
    <xf numFmtId="0" fontId="15" fillId="0" borderId="23" xfId="0" applyFont="1" applyBorder="1" applyAlignment="1">
      <alignment vertical="center"/>
    </xf>
    <xf numFmtId="0" fontId="15" fillId="0" borderId="19" xfId="0" applyFont="1" applyBorder="1" applyAlignment="1">
      <alignment vertical="center" wrapText="1"/>
    </xf>
    <xf numFmtId="0" fontId="20" fillId="0" borderId="22" xfId="0" applyFont="1" applyBorder="1" applyAlignment="1">
      <alignment vertical="center" wrapText="1"/>
    </xf>
    <xf numFmtId="0" fontId="15" fillId="0" borderId="12" xfId="0" applyFont="1" applyBorder="1" applyAlignment="1">
      <alignment vertical="center" wrapText="1"/>
    </xf>
    <xf numFmtId="0" fontId="15" fillId="0" borderId="12" xfId="0" applyFont="1" applyBorder="1" applyAlignment="1">
      <alignment wrapText="1"/>
    </xf>
    <xf numFmtId="14" fontId="0" fillId="0" borderId="24" xfId="0" applyNumberFormat="1" applyBorder="1" applyAlignment="1" applyProtection="1">
      <alignment vertical="center"/>
      <protection hidden="1"/>
    </xf>
    <xf numFmtId="0" fontId="13" fillId="0" borderId="1" xfId="3" applyFill="1" applyBorder="1" applyAlignment="1" applyProtection="1">
      <alignment vertical="center" wrapText="1"/>
      <protection hidden="1"/>
    </xf>
    <xf numFmtId="0" fontId="16" fillId="0" borderId="4" xfId="0" applyFont="1" applyBorder="1" applyAlignment="1" applyProtection="1">
      <alignment vertical="center" wrapText="1"/>
      <protection locked="0"/>
    </xf>
    <xf numFmtId="0" fontId="21" fillId="0" borderId="5" xfId="0" quotePrefix="1" applyFont="1" applyBorder="1" applyAlignment="1" applyProtection="1">
      <alignment horizontal="left" vertical="center" wrapText="1"/>
      <protection hidden="1"/>
    </xf>
    <xf numFmtId="0" fontId="21" fillId="0" borderId="1" xfId="0" applyFont="1" applyBorder="1" applyAlignment="1" applyProtection="1">
      <alignment horizontal="left" vertical="center" wrapText="1"/>
      <protection locked="0"/>
    </xf>
    <xf numFmtId="9" fontId="21" fillId="0" borderId="1" xfId="1" applyFont="1" applyBorder="1" applyAlignment="1" applyProtection="1">
      <alignment horizontal="right" vertical="center" wrapText="1"/>
      <protection locked="0"/>
    </xf>
    <xf numFmtId="0" fontId="3" fillId="0" borderId="7" xfId="0" applyFont="1" applyBorder="1" applyAlignment="1" applyProtection="1">
      <alignment horizontal="center" vertical="center" wrapText="1"/>
      <protection locked="0"/>
    </xf>
    <xf numFmtId="9" fontId="3" fillId="0" borderId="1" xfId="1" applyFont="1" applyFill="1" applyBorder="1" applyAlignment="1" applyProtection="1">
      <alignment vertical="center" wrapText="1"/>
      <protection locked="0"/>
    </xf>
    <xf numFmtId="0" fontId="22" fillId="0" borderId="1" xfId="3" applyFont="1" applyFill="1" applyBorder="1" applyAlignment="1" applyProtection="1">
      <alignment vertical="center" wrapText="1"/>
      <protection hidden="1"/>
    </xf>
    <xf numFmtId="0" fontId="17" fillId="0" borderId="1" xfId="0" applyFont="1" applyBorder="1" applyAlignment="1">
      <alignment vertical="center" wrapText="1"/>
    </xf>
    <xf numFmtId="0" fontId="22" fillId="0" borderId="21" xfId="3" applyFont="1" applyFill="1" applyBorder="1" applyAlignment="1">
      <alignment vertical="center" wrapText="1"/>
    </xf>
    <xf numFmtId="0" fontId="22" fillId="0" borderId="9" xfId="3" applyFont="1" applyFill="1" applyBorder="1" applyAlignment="1">
      <alignment vertical="center"/>
    </xf>
    <xf numFmtId="0" fontId="22" fillId="0" borderId="1" xfId="3" applyFont="1" applyFill="1" applyBorder="1" applyAlignment="1" applyProtection="1">
      <alignment vertical="center"/>
      <protection hidden="1"/>
    </xf>
    <xf numFmtId="14" fontId="22" fillId="0" borderId="1" xfId="3" applyNumberFormat="1" applyFont="1" applyFill="1" applyBorder="1" applyAlignment="1" applyProtection="1">
      <alignment vertical="center" wrapText="1"/>
      <protection hidden="1"/>
    </xf>
    <xf numFmtId="14" fontId="22" fillId="0" borderId="1" xfId="3" applyNumberFormat="1" applyFont="1" applyFill="1" applyBorder="1" applyAlignment="1" applyProtection="1">
      <alignment vertical="center"/>
      <protection hidden="1"/>
    </xf>
    <xf numFmtId="0" fontId="23" fillId="0" borderId="0" xfId="0" applyFont="1" applyProtection="1">
      <protection hidden="1"/>
    </xf>
    <xf numFmtId="0" fontId="24" fillId="0" borderId="13" xfId="0" applyFont="1" applyBorder="1" applyAlignment="1" applyProtection="1">
      <alignment horizontal="center" vertical="center" wrapText="1"/>
      <protection locked="0"/>
    </xf>
    <xf numFmtId="0" fontId="24" fillId="2" borderId="1" xfId="0" applyFont="1" applyFill="1" applyBorder="1" applyAlignment="1" applyProtection="1">
      <alignment horizontal="center" vertical="center" wrapText="1"/>
      <protection locked="0"/>
    </xf>
    <xf numFmtId="0" fontId="24" fillId="11" borderId="1" xfId="0" applyFont="1" applyFill="1" applyBorder="1" applyAlignment="1" applyProtection="1">
      <alignment horizontal="center" vertical="center" wrapText="1"/>
      <protection locked="0"/>
    </xf>
    <xf numFmtId="0" fontId="24" fillId="10" borderId="1" xfId="0" applyFont="1" applyFill="1" applyBorder="1" applyAlignment="1" applyProtection="1">
      <alignment horizontal="center" vertical="center" wrapText="1"/>
      <protection locked="0"/>
    </xf>
    <xf numFmtId="0" fontId="24" fillId="0" borderId="5"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3" fillId="0" borderId="15" xfId="0" applyFont="1" applyBorder="1" applyAlignment="1" applyProtection="1">
      <alignment horizontal="center"/>
      <protection hidden="1"/>
    </xf>
    <xf numFmtId="0" fontId="23" fillId="0" borderId="1" xfId="0" applyFont="1" applyBorder="1" applyAlignment="1" applyProtection="1">
      <alignment horizontal="center" vertical="center" wrapText="1"/>
      <protection hidden="1"/>
    </xf>
    <xf numFmtId="0" fontId="23" fillId="9" borderId="0" xfId="0" applyFont="1" applyFill="1" applyProtection="1">
      <protection hidden="1"/>
    </xf>
    <xf numFmtId="0" fontId="23" fillId="9" borderId="15" xfId="0" applyFont="1" applyFill="1" applyBorder="1" applyAlignment="1" applyProtection="1">
      <alignment horizontal="center"/>
      <protection hidden="1"/>
    </xf>
    <xf numFmtId="0" fontId="23" fillId="9" borderId="1" xfId="0" applyFont="1" applyFill="1" applyBorder="1" applyAlignment="1" applyProtection="1">
      <alignment horizontal="center" vertical="center" wrapText="1"/>
      <protection hidden="1"/>
    </xf>
    <xf numFmtId="0" fontId="24" fillId="9" borderId="13" xfId="0" applyFont="1" applyFill="1" applyBorder="1" applyAlignment="1" applyProtection="1">
      <alignment horizontal="center" vertical="center" wrapText="1"/>
      <protection locked="0"/>
    </xf>
    <xf numFmtId="0" fontId="24" fillId="9" borderId="5" xfId="0" applyFont="1" applyFill="1" applyBorder="1" applyAlignment="1" applyProtection="1">
      <alignment horizontal="center" vertical="center" wrapText="1"/>
      <protection locked="0"/>
    </xf>
    <xf numFmtId="0" fontId="25" fillId="9" borderId="1" xfId="0" applyFont="1" applyFill="1" applyBorder="1" applyAlignment="1" applyProtection="1">
      <alignment horizontal="center" vertical="center" wrapText="1"/>
      <protection locked="0"/>
    </xf>
    <xf numFmtId="0" fontId="25" fillId="9" borderId="1" xfId="0" applyFont="1" applyFill="1" applyBorder="1" applyAlignment="1" applyProtection="1">
      <alignment horizontal="center" vertical="center" wrapText="1"/>
      <protection locked="0" hidden="1"/>
    </xf>
    <xf numFmtId="9" fontId="25" fillId="9" borderId="1" xfId="1" applyFont="1" applyFill="1" applyBorder="1" applyAlignment="1" applyProtection="1">
      <alignment horizontal="center" vertical="center" wrapText="1"/>
      <protection locked="0"/>
    </xf>
    <xf numFmtId="0" fontId="26" fillId="9" borderId="1" xfId="0" applyFont="1" applyFill="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hidden="1"/>
    </xf>
    <xf numFmtId="9" fontId="25" fillId="0" borderId="1" xfId="1"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9" fontId="25" fillId="0" borderId="1" xfId="1" applyFont="1" applyFill="1" applyBorder="1" applyAlignment="1" applyProtection="1">
      <alignment horizontal="center" vertical="center" wrapText="1"/>
      <protection locked="0"/>
    </xf>
    <xf numFmtId="0" fontId="25" fillId="0" borderId="1" xfId="0" quotePrefix="1" applyFont="1" applyBorder="1" applyAlignment="1" applyProtection="1">
      <alignment horizontal="center" vertical="center" wrapText="1"/>
      <protection locked="0"/>
    </xf>
    <xf numFmtId="0" fontId="25" fillId="0" borderId="1" xfId="0" applyFont="1" applyBorder="1" applyAlignment="1">
      <alignment horizontal="center" vertical="center" wrapText="1"/>
    </xf>
    <xf numFmtId="14" fontId="25" fillId="0" borderId="1" xfId="0" applyNumberFormat="1" applyFont="1" applyBorder="1" applyAlignment="1" applyProtection="1">
      <alignment horizontal="center" vertical="center" wrapText="1"/>
      <protection locked="0"/>
    </xf>
    <xf numFmtId="14" fontId="25" fillId="0" borderId="1" xfId="0" applyNumberFormat="1" applyFont="1" applyBorder="1" applyAlignment="1">
      <alignment horizontal="center" vertical="center"/>
    </xf>
    <xf numFmtId="14" fontId="25" fillId="0" borderId="1" xfId="0" applyNumberFormat="1" applyFont="1" applyBorder="1" applyAlignment="1" applyProtection="1">
      <alignment horizontal="center" vertical="center"/>
      <protection hidden="1"/>
    </xf>
    <xf numFmtId="0" fontId="25" fillId="0" borderId="1" xfId="0" applyFont="1" applyBorder="1" applyAlignment="1" applyProtection="1">
      <alignment horizontal="center" vertical="center" wrapText="1"/>
      <protection hidden="1"/>
    </xf>
    <xf numFmtId="0" fontId="25" fillId="0" borderId="1" xfId="0" applyFont="1" applyBorder="1" applyAlignment="1">
      <alignment horizontal="center" wrapText="1"/>
    </xf>
    <xf numFmtId="0" fontId="25" fillId="9" borderId="5" xfId="0" quotePrefix="1" applyFont="1" applyFill="1" applyBorder="1" applyAlignment="1" applyProtection="1">
      <alignment horizontal="center" vertical="center" wrapText="1"/>
      <protection hidden="1"/>
    </xf>
    <xf numFmtId="0" fontId="25" fillId="9" borderId="1" xfId="0" quotePrefix="1" applyFont="1" applyFill="1" applyBorder="1" applyAlignment="1" applyProtection="1">
      <alignment horizontal="center" vertical="center" wrapText="1"/>
      <protection locked="0"/>
    </xf>
    <xf numFmtId="14" fontId="25" fillId="9" borderId="1" xfId="0" applyNumberFormat="1" applyFont="1" applyFill="1" applyBorder="1" applyAlignment="1" applyProtection="1">
      <alignment horizontal="center" vertical="center" wrapText="1"/>
      <protection locked="0"/>
    </xf>
    <xf numFmtId="0" fontId="25" fillId="0" borderId="5" xfId="0" applyFont="1" applyBorder="1" applyAlignment="1">
      <alignment horizontal="center" vertical="center" wrapText="1"/>
    </xf>
    <xf numFmtId="9" fontId="3" fillId="0" borderId="4" xfId="1" applyFont="1" applyBorder="1" applyAlignment="1" applyProtection="1">
      <alignment vertical="center" wrapText="1"/>
      <protection locked="0"/>
    </xf>
    <xf numFmtId="0" fontId="3" fillId="0" borderId="4" xfId="0" applyFont="1" applyBorder="1" applyAlignment="1" applyProtection="1">
      <alignment horizontal="lef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vertical="center" wrapText="1"/>
      <protection hidden="1"/>
    </xf>
    <xf numFmtId="9" fontId="3" fillId="0" borderId="7" xfId="1" applyFont="1" applyBorder="1" applyAlignment="1" applyProtection="1">
      <alignment vertical="center" wrapText="1"/>
      <protection locked="0"/>
    </xf>
    <xf numFmtId="0" fontId="4" fillId="0" borderId="4" xfId="0" applyFont="1" applyBorder="1" applyAlignment="1" applyProtection="1">
      <alignment horizontal="left" vertical="center" wrapText="1"/>
      <protection hidden="1"/>
    </xf>
    <xf numFmtId="9" fontId="4" fillId="0" borderId="4" xfId="1" applyFont="1" applyBorder="1" applyAlignment="1" applyProtection="1">
      <alignment horizontal="left" vertical="center" wrapText="1"/>
      <protection hidden="1"/>
    </xf>
    <xf numFmtId="9" fontId="4" fillId="0" borderId="7" xfId="1" applyFont="1" applyBorder="1" applyAlignment="1" applyProtection="1">
      <alignment horizontal="left" vertical="center" wrapText="1"/>
      <protection hidden="1"/>
    </xf>
    <xf numFmtId="0" fontId="28" fillId="0" borderId="15" xfId="0" applyFont="1" applyBorder="1" applyProtection="1">
      <protection hidden="1"/>
    </xf>
    <xf numFmtId="14" fontId="28" fillId="0" borderId="1" xfId="0" applyNumberFormat="1" applyFont="1" applyBorder="1" applyAlignment="1" applyProtection="1">
      <alignment vertical="center"/>
      <protection hidden="1"/>
    </xf>
    <xf numFmtId="0" fontId="28" fillId="0" borderId="1" xfId="0" applyFont="1" applyBorder="1" applyAlignment="1" applyProtection="1">
      <alignment vertical="center" wrapText="1"/>
      <protection hidden="1"/>
    </xf>
    <xf numFmtId="0" fontId="28" fillId="0" borderId="1" xfId="0" applyFont="1" applyBorder="1" applyAlignment="1" applyProtection="1">
      <alignment vertical="center"/>
      <protection hidden="1"/>
    </xf>
    <xf numFmtId="0" fontId="4" fillId="0" borderId="1" xfId="0" applyFont="1" applyBorder="1" applyAlignment="1" applyProtection="1">
      <alignment horizontal="center" vertical="center" wrapText="1"/>
      <protection hidden="1"/>
    </xf>
    <xf numFmtId="14" fontId="3" fillId="0" borderId="1" xfId="0" applyNumberFormat="1" applyFont="1" applyBorder="1" applyAlignment="1" applyProtection="1">
      <alignment horizontal="center" vertical="center"/>
      <protection locked="0"/>
    </xf>
    <xf numFmtId="14" fontId="17" fillId="0" borderId="1" xfId="0" applyNumberFormat="1" applyFont="1" applyBorder="1" applyAlignment="1">
      <alignment vertical="center"/>
    </xf>
    <xf numFmtId="0" fontId="4" fillId="0" borderId="1" xfId="0" applyFont="1" applyBorder="1" applyAlignment="1" applyProtection="1">
      <alignment vertical="center" wrapText="1"/>
      <protection hidden="1"/>
    </xf>
    <xf numFmtId="14" fontId="4" fillId="0" borderId="1" xfId="0" applyNumberFormat="1" applyFont="1" applyBorder="1" applyAlignment="1" applyProtection="1">
      <alignment vertical="center"/>
      <protection hidden="1"/>
    </xf>
    <xf numFmtId="0" fontId="17" fillId="0" borderId="1" xfId="0" applyFont="1" applyBorder="1" applyAlignment="1">
      <alignment wrapText="1"/>
    </xf>
    <xf numFmtId="0" fontId="17" fillId="0" borderId="20" xfId="0" applyFont="1" applyBorder="1" applyAlignment="1">
      <alignment vertical="center" wrapText="1"/>
    </xf>
    <xf numFmtId="0" fontId="17" fillId="0" borderId="20" xfId="0" applyFont="1" applyBorder="1" applyAlignment="1">
      <alignment wrapText="1"/>
    </xf>
    <xf numFmtId="0" fontId="1" fillId="0" borderId="7" xfId="0" applyFont="1" applyBorder="1" applyAlignment="1" applyProtection="1">
      <alignment horizontal="justify" vertical="center" wrapText="1"/>
      <protection locked="0"/>
    </xf>
    <xf numFmtId="9" fontId="12" fillId="0" borderId="1" xfId="1" applyFont="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hidden="1"/>
    </xf>
    <xf numFmtId="0" fontId="8" fillId="3" borderId="15" xfId="0" applyFont="1" applyFill="1" applyBorder="1" applyAlignment="1" applyProtection="1">
      <alignment horizontal="center" vertical="center" wrapText="1"/>
      <protection hidden="1"/>
    </xf>
    <xf numFmtId="0" fontId="19" fillId="8" borderId="1" xfId="0" applyFont="1" applyFill="1" applyBorder="1" applyAlignment="1" applyProtection="1">
      <alignment horizontal="center" vertical="center" wrapText="1"/>
      <protection hidden="1"/>
    </xf>
    <xf numFmtId="0" fontId="7" fillId="13" borderId="1" xfId="0" applyFont="1" applyFill="1" applyBorder="1" applyAlignment="1" applyProtection="1">
      <alignment horizontal="center" vertical="center" wrapText="1"/>
      <protection hidden="1"/>
    </xf>
    <xf numFmtId="0" fontId="7" fillId="4" borderId="1" xfId="0" applyFont="1" applyFill="1" applyBorder="1" applyAlignment="1" applyProtection="1">
      <alignment horizontal="center" vertical="center" wrapText="1"/>
      <protection hidden="1"/>
    </xf>
    <xf numFmtId="0" fontId="7" fillId="4" borderId="13"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0" fontId="9" fillId="8" borderId="3" xfId="0" applyFont="1" applyFill="1" applyBorder="1" applyAlignment="1" applyProtection="1">
      <alignment horizontal="center" vertical="center"/>
      <protection hidden="1"/>
    </xf>
    <xf numFmtId="0" fontId="9" fillId="8" borderId="4" xfId="0" applyFont="1" applyFill="1" applyBorder="1" applyAlignment="1" applyProtection="1">
      <alignment horizontal="center" vertical="center"/>
      <protection hidden="1"/>
    </xf>
    <xf numFmtId="0" fontId="9" fillId="8" borderId="5" xfId="0" applyFont="1" applyFill="1" applyBorder="1" applyAlignment="1" applyProtection="1">
      <alignment horizontal="center" vertical="center"/>
      <protection hidden="1"/>
    </xf>
    <xf numFmtId="0" fontId="9" fillId="8" borderId="1" xfId="0" applyFont="1" applyFill="1" applyBorder="1" applyAlignment="1" applyProtection="1">
      <alignment horizontal="center" vertical="center"/>
      <protection hidden="1"/>
    </xf>
    <xf numFmtId="0" fontId="10" fillId="12" borderId="4" xfId="0" applyFont="1" applyFill="1" applyBorder="1" applyAlignment="1" applyProtection="1">
      <alignment horizontal="center" vertical="center" wrapText="1"/>
      <protection hidden="1"/>
    </xf>
    <xf numFmtId="0" fontId="10" fillId="12" borderId="1" xfId="0" applyFont="1" applyFill="1" applyBorder="1" applyAlignment="1" applyProtection="1">
      <alignment horizontal="center" vertical="center" wrapText="1"/>
      <protection hidden="1"/>
    </xf>
    <xf numFmtId="0" fontId="10" fillId="13" borderId="4" xfId="0" applyFont="1" applyFill="1" applyBorder="1" applyAlignment="1" applyProtection="1">
      <alignment horizontal="center" vertical="center"/>
      <protection hidden="1"/>
    </xf>
    <xf numFmtId="9" fontId="9" fillId="6" borderId="4" xfId="1" applyFont="1" applyFill="1" applyBorder="1" applyAlignment="1" applyProtection="1">
      <alignment horizontal="center" vertical="center"/>
      <protection hidden="1"/>
    </xf>
    <xf numFmtId="9" fontId="9" fillId="6" borderId="17" xfId="1" applyFont="1" applyFill="1" applyBorder="1" applyAlignment="1" applyProtection="1">
      <alignment horizontal="center" vertical="center"/>
      <protection hidden="1"/>
    </xf>
    <xf numFmtId="0" fontId="9" fillId="5" borderId="3" xfId="0" applyFont="1" applyFill="1" applyBorder="1" applyAlignment="1" applyProtection="1">
      <alignment horizontal="center" vertical="center"/>
      <protection hidden="1"/>
    </xf>
    <xf numFmtId="0" fontId="9" fillId="5" borderId="4" xfId="0" applyFont="1" applyFill="1" applyBorder="1" applyAlignment="1" applyProtection="1">
      <alignment horizontal="center" vertical="center"/>
      <protection hidden="1"/>
    </xf>
    <xf numFmtId="0" fontId="9" fillId="5" borderId="14" xfId="0" applyFont="1" applyFill="1" applyBorder="1" applyAlignment="1" applyProtection="1">
      <alignment horizontal="center" vertical="center"/>
      <protection hidden="1"/>
    </xf>
    <xf numFmtId="0" fontId="8" fillId="2" borderId="1" xfId="0" applyFont="1" applyFill="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hidden="1"/>
    </xf>
    <xf numFmtId="9" fontId="1" fillId="0" borderId="1" xfId="1" applyFont="1" applyBorder="1" applyAlignment="1" applyProtection="1">
      <alignment horizontal="center" vertical="center" wrapText="1"/>
      <protection locked="0"/>
    </xf>
    <xf numFmtId="9" fontId="6" fillId="0" borderId="1" xfId="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6" fillId="10"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hidden="1"/>
    </xf>
    <xf numFmtId="9" fontId="12" fillId="0" borderId="1" xfId="1" applyFont="1" applyBorder="1" applyAlignment="1" applyProtection="1">
      <alignment horizontal="left" vertical="center" wrapText="1"/>
      <protection locked="0"/>
    </xf>
    <xf numFmtId="9" fontId="6" fillId="10" borderId="1" xfId="1" applyFont="1" applyFill="1" applyBorder="1" applyAlignment="1" applyProtection="1">
      <alignment horizontal="center" vertical="center" wrapText="1"/>
      <protection locked="0"/>
    </xf>
    <xf numFmtId="9" fontId="6" fillId="2" borderId="1" xfId="1"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9" fontId="1" fillId="0" borderId="4" xfId="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14" fontId="1" fillId="0" borderId="1" xfId="0" applyNumberFormat="1" applyFont="1" applyBorder="1" applyAlignment="1" applyProtection="1">
      <alignment horizontal="center" vertical="center" wrapText="1"/>
      <protection locked="0" hidden="1"/>
    </xf>
    <xf numFmtId="0" fontId="0" fillId="0" borderId="1" xfId="0" applyBorder="1" applyAlignment="1" applyProtection="1">
      <alignment horizontal="center" vertical="center" wrapText="1"/>
      <protection locked="0"/>
    </xf>
    <xf numFmtId="9" fontId="6" fillId="2" borderId="4" xfId="1"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9" fontId="6" fillId="0" borderId="4" xfId="1"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8" fillId="0" borderId="17"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protection hidden="1"/>
    </xf>
    <xf numFmtId="0" fontId="2" fillId="0" borderId="6" xfId="0" applyFont="1" applyBorder="1" applyAlignment="1" applyProtection="1">
      <alignment horizontal="center" vertical="center"/>
      <protection hidden="1"/>
    </xf>
    <xf numFmtId="0" fontId="0" fillId="0" borderId="4"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1" fillId="0" borderId="7"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hidden="1"/>
    </xf>
    <xf numFmtId="43" fontId="0" fillId="0" borderId="1" xfId="2"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6" fillId="10" borderId="4"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hidden="1"/>
    </xf>
    <xf numFmtId="9" fontId="1" fillId="0" borderId="7" xfId="1"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8" fillId="2" borderId="7" xfId="0" applyFont="1" applyFill="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hidden="1"/>
    </xf>
    <xf numFmtId="0" fontId="2" fillId="0" borderId="7" xfId="0" applyFont="1" applyBorder="1" applyAlignment="1" applyProtection="1">
      <alignment horizontal="center" vertical="center" wrapText="1"/>
      <protection hidden="1"/>
    </xf>
    <xf numFmtId="0" fontId="6" fillId="0" borderId="4"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11" borderId="4" xfId="0" applyFont="1" applyFill="1" applyBorder="1" applyAlignment="1" applyProtection="1">
      <alignment horizontal="center" vertical="center" wrapText="1"/>
      <protection locked="0"/>
    </xf>
    <xf numFmtId="0" fontId="6" fillId="11" borderId="7"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8" fillId="11" borderId="4" xfId="0" applyFont="1" applyFill="1" applyBorder="1" applyAlignment="1" applyProtection="1">
      <alignment horizontal="center" vertical="center" wrapText="1"/>
      <protection locked="0"/>
    </xf>
    <xf numFmtId="0" fontId="8" fillId="11" borderId="7" xfId="0" applyFont="1" applyFill="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9" fontId="27" fillId="2" borderId="1" xfId="1"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hidden="1"/>
    </xf>
    <xf numFmtId="9" fontId="3" fillId="0" borderId="1" xfId="1"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27" fillId="10"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9" fontId="27" fillId="10" borderId="1" xfId="1" applyFont="1" applyFill="1" applyBorder="1" applyAlignment="1" applyProtection="1">
      <alignment horizontal="center" vertical="center" wrapText="1"/>
      <protection locked="0"/>
    </xf>
    <xf numFmtId="0" fontId="27" fillId="2" borderId="1" xfId="0" applyFont="1" applyFill="1" applyBorder="1" applyAlignment="1" applyProtection="1">
      <alignment horizontal="center" vertical="center" wrapText="1"/>
      <protection locked="0"/>
    </xf>
    <xf numFmtId="9" fontId="4" fillId="0" borderId="1" xfId="1" applyFont="1" applyFill="1" applyBorder="1" applyAlignment="1" applyProtection="1">
      <alignment horizontal="left" vertical="center" wrapText="1"/>
      <protection locked="0"/>
    </xf>
    <xf numFmtId="0" fontId="10" fillId="0" borderId="5"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9" fontId="6" fillId="0" borderId="25" xfId="1" applyFont="1" applyBorder="1" applyAlignment="1" applyProtection="1">
      <alignment horizontal="center" vertical="center" wrapText="1"/>
      <protection locked="0"/>
    </xf>
    <xf numFmtId="9" fontId="6" fillId="0" borderId="0" xfId="1"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8" fillId="0" borderId="25"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cellXfs>
  <cellStyles count="5">
    <cellStyle name="Hipervínculo" xfId="4" builtinId="8"/>
    <cellStyle name="Hyperlink" xfId="3" xr:uid="{00000000-0005-0000-0000-000001000000}"/>
    <cellStyle name="Millares" xfId="2" builtinId="3"/>
    <cellStyle name="Normal" xfId="0" builtinId="0"/>
    <cellStyle name="Porcentaje" xfId="1" builtinId="5"/>
  </cellStyles>
  <dxfs count="468">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s>
  <tableStyles count="0" defaultTableStyle="TableStyleMedium2" defaultPivotStyle="PivotStyleLight16"/>
  <colors>
    <mruColors>
      <color rgb="FF0000FF"/>
      <color rgb="FFE37303"/>
      <color rgb="FFF8F16E"/>
      <color rgb="FF35E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AVD\Downloads\MATRIZ%20RIESGOS%202022%20V3.xlsx" TargetMode="External"/><Relationship Id="rId1" Type="http://schemas.openxmlformats.org/officeDocument/2006/relationships/externalLinkPath" Target="MATRIZ%20RIESGOS%202022%20V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TRIZ%20RIESGOS%202023%20APUESTA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MATRIZ%20RIESGOS%202023%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as"/>
      <sheetName val="Ayudas diligenciamiento"/>
      <sheetName val="Inventario"/>
      <sheetName val="Fórmula"/>
      <sheetName val="Planeación y D Estratégico"/>
      <sheetName val="G. Comunicaciones"/>
      <sheetName val="Explotación JSA AP"/>
      <sheetName val="Explotación JSA Loterías"/>
      <sheetName val="Control, Ins y Fisca"/>
      <sheetName val="Atención al cliente"/>
      <sheetName val="G TH"/>
      <sheetName val="G. Financiera"/>
      <sheetName val="Gestión ByS"/>
      <sheetName val="G. Documental"/>
      <sheetName val="G. TIC"/>
      <sheetName val="G Jurídica"/>
      <sheetName val="Evaluación Independiente G"/>
      <sheetName val="Control Disciplinario Interno"/>
      <sheetName val="Hoja1"/>
    </sheetNames>
    <sheetDataSet>
      <sheetData sheetId="0" refreshError="1"/>
      <sheetData sheetId="1" refreshError="1"/>
      <sheetData sheetId="2" refreshError="1"/>
      <sheetData sheetId="3">
        <row r="1">
          <cell r="F1" t="str">
            <v>Probabilidad</v>
          </cell>
          <cell r="G1" t="str">
            <v>%</v>
          </cell>
          <cell r="H1" t="str">
            <v>Nivel de impacto</v>
          </cell>
          <cell r="I1" t="str">
            <v>%</v>
          </cell>
        </row>
        <row r="2">
          <cell r="F2" t="str">
            <v>Muy baja</v>
          </cell>
          <cell r="G2">
            <v>0.2</v>
          </cell>
          <cell r="H2" t="str">
            <v>Leve</v>
          </cell>
          <cell r="I2">
            <v>0.2</v>
          </cell>
        </row>
        <row r="3">
          <cell r="F3" t="str">
            <v>Baja</v>
          </cell>
          <cell r="G3">
            <v>0.4</v>
          </cell>
          <cell r="H3" t="str">
            <v>Menor</v>
          </cell>
          <cell r="I3">
            <v>0.4</v>
          </cell>
        </row>
        <row r="4">
          <cell r="F4" t="str">
            <v>Media</v>
          </cell>
          <cell r="G4">
            <v>0.6</v>
          </cell>
          <cell r="H4" t="str">
            <v>Moderado</v>
          </cell>
          <cell r="I4">
            <v>0.6</v>
          </cell>
        </row>
        <row r="5">
          <cell r="F5" t="str">
            <v>Alta</v>
          </cell>
          <cell r="G5">
            <v>0.8</v>
          </cell>
          <cell r="H5" t="str">
            <v>Mayor</v>
          </cell>
          <cell r="I5">
            <v>0.8</v>
          </cell>
        </row>
        <row r="6">
          <cell r="F6" t="str">
            <v>Muy alta</v>
          </cell>
          <cell r="G6">
            <v>1</v>
          </cell>
          <cell r="H6" t="str">
            <v>Catastrófico</v>
          </cell>
          <cell r="I6">
            <v>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Ayudas diligenciamiento"/>
      <sheetName val="Inventario"/>
      <sheetName val="Fórmula"/>
      <sheetName val="Riesgos de Corrupción"/>
      <sheetName val="Planeación y D Estratégico"/>
      <sheetName val="G. Comunicaciones"/>
      <sheetName val="Recaudo"/>
      <sheetName val="Explotación JSA AP"/>
      <sheetName val="Explotación JSA Loterías"/>
      <sheetName val="Control, Ins y Fisca"/>
      <sheetName val="Atención al cliente"/>
      <sheetName val="G TH"/>
      <sheetName val="G. Financiera"/>
      <sheetName val="Gestión ByS"/>
      <sheetName val="G. Documental"/>
      <sheetName val="G. TIC"/>
      <sheetName val="G Jurídica"/>
      <sheetName val="Evaluación Independiente G"/>
      <sheetName val="Control Disciplinario Interno"/>
      <sheetName val="Hoja1"/>
    </sheetNames>
    <sheetDataSet>
      <sheetData sheetId="0"/>
      <sheetData sheetId="1"/>
      <sheetData sheetId="2"/>
      <sheetData sheetId="3">
        <row r="1">
          <cell r="F1" t="str">
            <v>Probabilidad</v>
          </cell>
        </row>
        <row r="2">
          <cell r="C2" t="str">
            <v>Muy bajaLeve</v>
          </cell>
          <cell r="D2" t="str">
            <v>Bajo</v>
          </cell>
        </row>
        <row r="3">
          <cell r="C3" t="str">
            <v>Muy bajaMenor</v>
          </cell>
          <cell r="D3" t="str">
            <v>Bajo</v>
          </cell>
        </row>
        <row r="4">
          <cell r="C4" t="str">
            <v>Muy bajaModerado</v>
          </cell>
          <cell r="D4" t="str">
            <v>Moderado</v>
          </cell>
        </row>
        <row r="5">
          <cell r="C5" t="str">
            <v>Muy bajaMayor</v>
          </cell>
          <cell r="D5" t="str">
            <v>Alto</v>
          </cell>
        </row>
        <row r="6">
          <cell r="C6" t="str">
            <v>Muy bajaCatastrófico</v>
          </cell>
          <cell r="D6" t="str">
            <v>Extremo</v>
          </cell>
        </row>
        <row r="7">
          <cell r="C7" t="str">
            <v>BajaLeve</v>
          </cell>
          <cell r="D7" t="str">
            <v>Bajo</v>
          </cell>
        </row>
        <row r="8">
          <cell r="C8" t="str">
            <v>BajaMenor</v>
          </cell>
          <cell r="D8" t="str">
            <v>Moderado</v>
          </cell>
        </row>
        <row r="9">
          <cell r="C9" t="str">
            <v>BajaModerado</v>
          </cell>
          <cell r="D9" t="str">
            <v>Moderado</v>
          </cell>
        </row>
        <row r="10">
          <cell r="C10" t="str">
            <v>BajaMayor</v>
          </cell>
          <cell r="D10" t="str">
            <v>Alto</v>
          </cell>
        </row>
        <row r="11">
          <cell r="C11" t="str">
            <v>BajaCatastrófico</v>
          </cell>
          <cell r="D11" t="str">
            <v>Extremo</v>
          </cell>
        </row>
        <row r="12">
          <cell r="C12" t="str">
            <v>MediaLeve</v>
          </cell>
          <cell r="D12" t="str">
            <v>Moderado</v>
          </cell>
        </row>
        <row r="13">
          <cell r="C13" t="str">
            <v>MediaMenor</v>
          </cell>
          <cell r="D13" t="str">
            <v>Moderado</v>
          </cell>
        </row>
        <row r="14">
          <cell r="C14" t="str">
            <v>MediaModerado</v>
          </cell>
          <cell r="D14" t="str">
            <v>Moderado</v>
          </cell>
        </row>
        <row r="15">
          <cell r="C15" t="str">
            <v>MediaMayor</v>
          </cell>
          <cell r="D15" t="str">
            <v>Alto</v>
          </cell>
        </row>
        <row r="16">
          <cell r="C16" t="str">
            <v>MediaCatastrófico</v>
          </cell>
          <cell r="D16" t="str">
            <v>Extremo</v>
          </cell>
        </row>
        <row r="17">
          <cell r="C17" t="str">
            <v>AltaLeve</v>
          </cell>
          <cell r="D17" t="str">
            <v>Moderado</v>
          </cell>
        </row>
        <row r="18">
          <cell r="C18" t="str">
            <v>AltaMenor</v>
          </cell>
          <cell r="D18" t="str">
            <v>Moderado</v>
          </cell>
        </row>
        <row r="19">
          <cell r="C19" t="str">
            <v>AltaModerado</v>
          </cell>
          <cell r="D19" t="str">
            <v>Alto</v>
          </cell>
        </row>
        <row r="20">
          <cell r="C20" t="str">
            <v>AltaMayor</v>
          </cell>
          <cell r="D20" t="str">
            <v>Alto</v>
          </cell>
        </row>
        <row r="21">
          <cell r="C21" t="str">
            <v>AltaCatastrófico</v>
          </cell>
          <cell r="D21" t="str">
            <v>Extremo</v>
          </cell>
        </row>
        <row r="22">
          <cell r="C22" t="str">
            <v>Muy altaLeve</v>
          </cell>
          <cell r="D22" t="str">
            <v>Alto</v>
          </cell>
        </row>
        <row r="23">
          <cell r="C23" t="str">
            <v>Muy altaMenor</v>
          </cell>
          <cell r="D23" t="str">
            <v>Alto</v>
          </cell>
        </row>
        <row r="24">
          <cell r="C24" t="str">
            <v>Muy altaModerado</v>
          </cell>
          <cell r="D24" t="str">
            <v>Alto</v>
          </cell>
        </row>
        <row r="25">
          <cell r="C25" t="str">
            <v>Muy altaMayor</v>
          </cell>
          <cell r="D25" t="str">
            <v>Alto</v>
          </cell>
        </row>
        <row r="26">
          <cell r="C26" t="str">
            <v>Muy altaCatastrófico</v>
          </cell>
          <cell r="D26" t="str">
            <v>Extremo</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Ayudas diligenciamiento"/>
      <sheetName val="Inventario"/>
      <sheetName val="Fórmula"/>
      <sheetName val="Riesgos de Corrupción"/>
      <sheetName val="Planeación y D Estratégico"/>
      <sheetName val="G. Comunicaciones"/>
      <sheetName val="Recaudo"/>
      <sheetName val="Explotación JSA AP"/>
      <sheetName val="Explotación JSA Loterías"/>
      <sheetName val="Control, Ins y Fisca"/>
      <sheetName val="Atención al cliente"/>
      <sheetName val="G TH"/>
      <sheetName val="G. Financiera"/>
      <sheetName val="Gestión ByS"/>
      <sheetName val="G. Documental"/>
      <sheetName val="G. TIC"/>
      <sheetName val="G Jurídica"/>
      <sheetName val="Evaluación Independiente G"/>
      <sheetName val="Control Disciplinario Interno"/>
      <sheetName val="Hoja1"/>
    </sheetNames>
    <sheetDataSet>
      <sheetData sheetId="0"/>
      <sheetData sheetId="1"/>
      <sheetData sheetId="2"/>
      <sheetData sheetId="3">
        <row r="1">
          <cell r="F1" t="str">
            <v>Probabilidad</v>
          </cell>
          <cell r="G1" t="str">
            <v>%</v>
          </cell>
          <cell r="H1" t="str">
            <v>Nivel de impacto</v>
          </cell>
          <cell r="I1" t="str">
            <v>%</v>
          </cell>
        </row>
        <row r="2">
          <cell r="C2" t="str">
            <v>Muy bajaLeve</v>
          </cell>
          <cell r="D2" t="str">
            <v>Bajo</v>
          </cell>
          <cell r="F2" t="str">
            <v>Muy baja</v>
          </cell>
          <cell r="G2">
            <v>0.2</v>
          </cell>
          <cell r="H2" t="str">
            <v>Leve</v>
          </cell>
          <cell r="I2">
            <v>0.2</v>
          </cell>
        </row>
        <row r="3">
          <cell r="C3" t="str">
            <v>Muy bajaMenor</v>
          </cell>
          <cell r="D3" t="str">
            <v>Bajo</v>
          </cell>
          <cell r="F3" t="str">
            <v>Baja</v>
          </cell>
          <cell r="G3">
            <v>0.4</v>
          </cell>
          <cell r="H3" t="str">
            <v>Menor</v>
          </cell>
          <cell r="I3">
            <v>0.4</v>
          </cell>
        </row>
        <row r="4">
          <cell r="C4" t="str">
            <v>Muy bajaModerado</v>
          </cell>
          <cell r="D4" t="str">
            <v>Moderado</v>
          </cell>
          <cell r="F4" t="str">
            <v>Media</v>
          </cell>
          <cell r="G4">
            <v>0.6</v>
          </cell>
          <cell r="H4" t="str">
            <v>Moderado</v>
          </cell>
          <cell r="I4">
            <v>0.6</v>
          </cell>
        </row>
        <row r="5">
          <cell r="C5" t="str">
            <v>Muy bajaMayor</v>
          </cell>
          <cell r="D5" t="str">
            <v>Alto</v>
          </cell>
          <cell r="F5" t="str">
            <v>Alta</v>
          </cell>
          <cell r="G5">
            <v>0.8</v>
          </cell>
          <cell r="H5" t="str">
            <v>Mayor</v>
          </cell>
          <cell r="I5">
            <v>0.8</v>
          </cell>
        </row>
        <row r="6">
          <cell r="C6" t="str">
            <v>Muy bajaCatastrófico</v>
          </cell>
          <cell r="D6" t="str">
            <v>Extremo</v>
          </cell>
          <cell r="F6" t="str">
            <v>Muy alta</v>
          </cell>
          <cell r="G6">
            <v>1</v>
          </cell>
          <cell r="H6" t="str">
            <v>Catastrófico</v>
          </cell>
          <cell r="I6">
            <v>1</v>
          </cell>
        </row>
        <row r="7">
          <cell r="C7" t="str">
            <v>BajaLeve</v>
          </cell>
          <cell r="D7" t="str">
            <v>Bajo</v>
          </cell>
        </row>
        <row r="8">
          <cell r="C8" t="str">
            <v>BajaMenor</v>
          </cell>
          <cell r="D8" t="str">
            <v>Moderado</v>
          </cell>
        </row>
        <row r="9">
          <cell r="C9" t="str">
            <v>BajaModerado</v>
          </cell>
          <cell r="D9" t="str">
            <v>Moderado</v>
          </cell>
        </row>
        <row r="10">
          <cell r="C10" t="str">
            <v>BajaMayor</v>
          </cell>
          <cell r="D10" t="str">
            <v>Alto</v>
          </cell>
        </row>
        <row r="11">
          <cell r="C11" t="str">
            <v>BajaCatastrófico</v>
          </cell>
          <cell r="D11" t="str">
            <v>Extremo</v>
          </cell>
        </row>
        <row r="12">
          <cell r="C12" t="str">
            <v>MediaLeve</v>
          </cell>
          <cell r="D12" t="str">
            <v>Moderado</v>
          </cell>
        </row>
        <row r="13">
          <cell r="C13" t="str">
            <v>MediaMenor</v>
          </cell>
          <cell r="D13" t="str">
            <v>Moderado</v>
          </cell>
        </row>
        <row r="14">
          <cell r="C14" t="str">
            <v>MediaModerado</v>
          </cell>
          <cell r="D14" t="str">
            <v>Moderado</v>
          </cell>
        </row>
        <row r="15">
          <cell r="C15" t="str">
            <v>MediaMayor</v>
          </cell>
          <cell r="D15" t="str">
            <v>Alto</v>
          </cell>
        </row>
        <row r="16">
          <cell r="C16" t="str">
            <v>MediaCatastrófico</v>
          </cell>
          <cell r="D16" t="str">
            <v>Extremo</v>
          </cell>
        </row>
        <row r="17">
          <cell r="C17" t="str">
            <v>AltaLeve</v>
          </cell>
          <cell r="D17" t="str">
            <v>Moderado</v>
          </cell>
        </row>
        <row r="18">
          <cell r="C18" t="str">
            <v>AltaMenor</v>
          </cell>
          <cell r="D18" t="str">
            <v>Moderado</v>
          </cell>
        </row>
        <row r="19">
          <cell r="C19" t="str">
            <v>AltaModerado</v>
          </cell>
          <cell r="D19" t="str">
            <v>Alto</v>
          </cell>
        </row>
        <row r="20">
          <cell r="C20" t="str">
            <v>AltaMayor</v>
          </cell>
          <cell r="D20" t="str">
            <v>Alto</v>
          </cell>
        </row>
        <row r="21">
          <cell r="C21" t="str">
            <v>AltaCatastrófico</v>
          </cell>
          <cell r="D21" t="str">
            <v>Extremo</v>
          </cell>
        </row>
        <row r="22">
          <cell r="C22" t="str">
            <v>Muy altaLeve</v>
          </cell>
          <cell r="D22" t="str">
            <v>Alto</v>
          </cell>
        </row>
        <row r="23">
          <cell r="C23" t="str">
            <v>Muy altaMenor</v>
          </cell>
          <cell r="D23" t="str">
            <v>Alto</v>
          </cell>
        </row>
        <row r="24">
          <cell r="C24" t="str">
            <v>Muy altaModerado</v>
          </cell>
          <cell r="D24" t="str">
            <v>Alto</v>
          </cell>
        </row>
        <row r="25">
          <cell r="C25" t="str">
            <v>Muy altaMayor</v>
          </cell>
          <cell r="D25" t="str">
            <v>Alto</v>
          </cell>
        </row>
        <row r="26">
          <cell r="C26" t="str">
            <v>Muy altaCatastrófico</v>
          </cell>
          <cell r="D26" t="str">
            <v>Extremo</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x:/g/personal/paula_forero_loteriadebogota_com/EU99GsN1HJFDiVgHRA2Uu0AB1teJ54AWpbRZyTm9kxQTug?e=9Bn0h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
  <sheetViews>
    <sheetView topLeftCell="A8" workbookViewId="0">
      <selection activeCell="M15" sqref="M15"/>
    </sheetView>
  </sheetViews>
  <sheetFormatPr baseColWidth="10" defaultColWidth="11.44140625" defaultRowHeight="14.4" x14ac:dyDescent="0.3"/>
  <cols>
    <col min="2" max="2" width="14.6640625" customWidth="1"/>
    <col min="3" max="3" width="15.44140625" customWidth="1"/>
    <col min="8" max="8" width="14.88671875" customWidth="1"/>
    <col min="13" max="13" width="13.33203125" customWidth="1"/>
  </cols>
  <sheetData>
    <row r="1" spans="1:17" ht="43.8" thickBot="1" x14ac:dyDescent="0.3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row>
    <row r="2" spans="1:17" ht="87" thickBot="1" x14ac:dyDescent="0.35">
      <c r="A2" s="7" t="s">
        <v>13</v>
      </c>
      <c r="B2" s="7" t="s">
        <v>17</v>
      </c>
      <c r="C2" s="7" t="s">
        <v>18</v>
      </c>
      <c r="D2" s="7" t="s">
        <v>19</v>
      </c>
      <c r="E2" s="7" t="s">
        <v>20</v>
      </c>
      <c r="F2" s="7" t="s">
        <v>21</v>
      </c>
      <c r="G2" s="9" t="s">
        <v>22</v>
      </c>
      <c r="H2" s="9" t="s">
        <v>23</v>
      </c>
      <c r="I2" s="9" t="s">
        <v>24</v>
      </c>
      <c r="J2" s="9" t="s">
        <v>25</v>
      </c>
      <c r="K2" s="9" t="s">
        <v>26</v>
      </c>
      <c r="L2" s="9" t="s">
        <v>27</v>
      </c>
      <c r="M2" s="9" t="s">
        <v>28</v>
      </c>
      <c r="N2" s="41" t="s">
        <v>29</v>
      </c>
      <c r="O2" s="42" t="s">
        <v>30</v>
      </c>
      <c r="P2" s="41" t="s">
        <v>31</v>
      </c>
      <c r="Q2" s="44" t="s">
        <v>32</v>
      </c>
    </row>
    <row r="3" spans="1:17" ht="216.6" thickBot="1" x14ac:dyDescent="0.35">
      <c r="A3" s="7" t="s">
        <v>14</v>
      </c>
      <c r="B3" s="25" t="s">
        <v>33</v>
      </c>
      <c r="C3" s="7" t="s">
        <v>34</v>
      </c>
      <c r="D3" s="9" t="s">
        <v>35</v>
      </c>
      <c r="E3" s="7" t="s">
        <v>36</v>
      </c>
      <c r="F3" s="7" t="s">
        <v>37</v>
      </c>
      <c r="G3" s="9" t="s">
        <v>38</v>
      </c>
      <c r="H3" s="9" t="s">
        <v>39</v>
      </c>
      <c r="I3" s="9" t="s">
        <v>40</v>
      </c>
      <c r="J3" s="9" t="s">
        <v>41</v>
      </c>
      <c r="K3" s="9" t="s">
        <v>42</v>
      </c>
      <c r="L3" s="9" t="s">
        <v>43</v>
      </c>
      <c r="M3" s="9" t="s">
        <v>44</v>
      </c>
      <c r="N3" s="41" t="s">
        <v>45</v>
      </c>
      <c r="O3" s="42" t="s">
        <v>46</v>
      </c>
      <c r="P3" s="41" t="s">
        <v>47</v>
      </c>
      <c r="Q3" s="24" t="s">
        <v>48</v>
      </c>
    </row>
    <row r="4" spans="1:17" ht="144.6" thickBot="1" x14ac:dyDescent="0.35">
      <c r="A4" s="7" t="s">
        <v>49</v>
      </c>
      <c r="B4" s="7" t="s">
        <v>50</v>
      </c>
      <c r="C4" s="7" t="s">
        <v>51</v>
      </c>
      <c r="D4" s="7" t="s">
        <v>52</v>
      </c>
      <c r="E4" s="7" t="s">
        <v>53</v>
      </c>
      <c r="F4" s="7" t="s">
        <v>54</v>
      </c>
      <c r="G4" s="7" t="s">
        <v>55</v>
      </c>
      <c r="J4" s="24" t="s">
        <v>56</v>
      </c>
      <c r="K4" s="24" t="s">
        <v>57</v>
      </c>
      <c r="L4" s="24" t="s">
        <v>58</v>
      </c>
      <c r="M4" s="9" t="s">
        <v>59</v>
      </c>
      <c r="N4" s="41" t="s">
        <v>60</v>
      </c>
      <c r="O4" s="42" t="s">
        <v>61</v>
      </c>
      <c r="P4" s="41" t="s">
        <v>62</v>
      </c>
      <c r="Q4" s="44" t="s">
        <v>63</v>
      </c>
    </row>
    <row r="5" spans="1:17" ht="202.2" thickBot="1" x14ac:dyDescent="0.35">
      <c r="A5" s="7"/>
      <c r="B5" s="7" t="s">
        <v>12</v>
      </c>
      <c r="C5" s="7" t="s">
        <v>64</v>
      </c>
      <c r="D5" s="7" t="s">
        <v>65</v>
      </c>
      <c r="E5" s="7" t="s">
        <v>66</v>
      </c>
      <c r="F5" s="7"/>
      <c r="G5" s="9" t="s">
        <v>67</v>
      </c>
      <c r="J5" s="24" t="s">
        <v>68</v>
      </c>
      <c r="K5" s="24" t="s">
        <v>69</v>
      </c>
      <c r="L5" s="24" t="s">
        <v>70</v>
      </c>
      <c r="M5" s="24" t="s">
        <v>71</v>
      </c>
      <c r="N5" s="41" t="s">
        <v>72</v>
      </c>
      <c r="O5" s="42" t="s">
        <v>73</v>
      </c>
      <c r="P5" s="41" t="s">
        <v>74</v>
      </c>
      <c r="Q5" s="44" t="s">
        <v>75</v>
      </c>
    </row>
    <row r="6" spans="1:17" ht="144.6" thickBot="1" x14ac:dyDescent="0.35">
      <c r="A6" s="7"/>
      <c r="B6" s="7" t="s">
        <v>76</v>
      </c>
      <c r="C6" s="7" t="s">
        <v>77</v>
      </c>
      <c r="D6" s="7" t="s">
        <v>78</v>
      </c>
      <c r="E6" s="7" t="s">
        <v>79</v>
      </c>
      <c r="F6" s="7"/>
      <c r="G6" s="9" t="s">
        <v>33</v>
      </c>
      <c r="J6" s="24" t="s">
        <v>80</v>
      </c>
      <c r="K6" s="24" t="s">
        <v>70</v>
      </c>
      <c r="L6" s="24" t="s">
        <v>81</v>
      </c>
      <c r="M6" s="9" t="s">
        <v>82</v>
      </c>
      <c r="N6" s="41" t="s">
        <v>83</v>
      </c>
      <c r="O6" s="42" t="s">
        <v>84</v>
      </c>
      <c r="P6" s="41" t="s">
        <v>85</v>
      </c>
      <c r="Q6" s="44" t="s">
        <v>86</v>
      </c>
    </row>
    <row r="7" spans="1:17" ht="43.2" x14ac:dyDescent="0.3">
      <c r="A7" s="7"/>
      <c r="B7" s="7" t="s">
        <v>87</v>
      </c>
      <c r="C7" s="7" t="s">
        <v>88</v>
      </c>
      <c r="D7" s="7"/>
      <c r="E7" s="7"/>
      <c r="F7" s="7"/>
      <c r="G7" s="7" t="s">
        <v>89</v>
      </c>
      <c r="K7" s="24" t="s">
        <v>90</v>
      </c>
      <c r="M7" s="9" t="s">
        <v>91</v>
      </c>
      <c r="N7" s="43" t="s">
        <v>70</v>
      </c>
      <c r="O7" s="43" t="s">
        <v>70</v>
      </c>
      <c r="P7" s="43" t="s">
        <v>70</v>
      </c>
      <c r="Q7" s="44" t="s">
        <v>92</v>
      </c>
    </row>
    <row r="8" spans="1:17" ht="43.2" x14ac:dyDescent="0.3">
      <c r="A8" s="7"/>
      <c r="B8" s="7"/>
      <c r="C8" s="7" t="s">
        <v>93</v>
      </c>
      <c r="D8" s="7"/>
      <c r="E8" s="7"/>
      <c r="F8" s="7"/>
      <c r="G8" s="9" t="s">
        <v>12</v>
      </c>
      <c r="K8" s="24" t="s">
        <v>94</v>
      </c>
      <c r="M8" s="9" t="s">
        <v>95</v>
      </c>
      <c r="Q8" s="44" t="s">
        <v>96</v>
      </c>
    </row>
    <row r="9" spans="1:17" ht="43.2" x14ac:dyDescent="0.3">
      <c r="C9" s="9" t="s">
        <v>97</v>
      </c>
      <c r="G9" s="7" t="s">
        <v>98</v>
      </c>
      <c r="M9" s="9" t="s">
        <v>99</v>
      </c>
    </row>
    <row r="10" spans="1:17" ht="43.2" x14ac:dyDescent="0.3">
      <c r="G10" s="7" t="s">
        <v>100</v>
      </c>
      <c r="M10" s="9" t="s">
        <v>101</v>
      </c>
    </row>
    <row r="11" spans="1:17" ht="43.2" x14ac:dyDescent="0.3">
      <c r="G11" s="9" t="s">
        <v>102</v>
      </c>
      <c r="M11" s="9" t="s">
        <v>103</v>
      </c>
    </row>
    <row r="12" spans="1:17" ht="28.8" x14ac:dyDescent="0.3">
      <c r="G12" s="9" t="s">
        <v>104</v>
      </c>
      <c r="M12" s="9" t="s">
        <v>105</v>
      </c>
    </row>
    <row r="13" spans="1:17" ht="43.2" x14ac:dyDescent="0.3">
      <c r="M13" s="9" t="s">
        <v>106</v>
      </c>
    </row>
    <row r="14" spans="1:17" ht="43.2" x14ac:dyDescent="0.3">
      <c r="M14" s="9" t="s">
        <v>107</v>
      </c>
    </row>
    <row r="15" spans="1:17" x14ac:dyDescent="0.3">
      <c r="M15" s="9" t="s">
        <v>108</v>
      </c>
    </row>
  </sheetData>
  <sheetProtection algorithmName="SHA-512" hashValue="fUkYvNjTDrCVX2Il5Zxm5S4kvzpl0rCVnaMFB9xSjD5HCaIsQrlv6onKQ4eXibEOQhIYW5BGwWwsqMv9NcZaGA==" saltValue="ihr3hKn6uRcebh1PLtyLRQ==" spinCount="100000" sheet="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6"/>
  <sheetViews>
    <sheetView workbookViewId="0">
      <selection activeCell="D14" sqref="D14"/>
    </sheetView>
  </sheetViews>
  <sheetFormatPr baseColWidth="10" defaultColWidth="11.44140625" defaultRowHeight="14.4" x14ac:dyDescent="0.3"/>
  <cols>
    <col min="3" max="3" width="11.5546875" style="11"/>
  </cols>
  <sheetData>
    <row r="1" spans="1:11" ht="28.8" x14ac:dyDescent="0.3">
      <c r="A1" s="8" t="s">
        <v>3</v>
      </c>
      <c r="B1" s="8" t="s">
        <v>4</v>
      </c>
      <c r="C1" s="8"/>
      <c r="D1" s="8" t="s">
        <v>112</v>
      </c>
      <c r="F1" s="15" t="s">
        <v>3</v>
      </c>
      <c r="G1" s="15" t="s">
        <v>113</v>
      </c>
      <c r="H1" s="8" t="s">
        <v>4</v>
      </c>
      <c r="I1" s="15" t="s">
        <v>113</v>
      </c>
      <c r="J1" s="8" t="s">
        <v>112</v>
      </c>
      <c r="K1" s="15" t="s">
        <v>113</v>
      </c>
    </row>
    <row r="2" spans="1:11" ht="28.8" x14ac:dyDescent="0.3">
      <c r="A2" s="7" t="s">
        <v>19</v>
      </c>
      <c r="B2" s="7" t="s">
        <v>20</v>
      </c>
      <c r="C2" s="7" t="str">
        <f t="shared" ref="C2:C26" si="0">+A2&amp;B2</f>
        <v>Muy bajaLeve</v>
      </c>
      <c r="D2" s="10" t="s">
        <v>114</v>
      </c>
      <c r="F2" s="16" t="s">
        <v>19</v>
      </c>
      <c r="G2" s="17">
        <v>0.2</v>
      </c>
      <c r="H2" s="16" t="s">
        <v>20</v>
      </c>
      <c r="I2" s="17">
        <v>0.2</v>
      </c>
      <c r="J2" s="16" t="s">
        <v>114</v>
      </c>
    </row>
    <row r="3" spans="1:11" ht="28.8" x14ac:dyDescent="0.3">
      <c r="A3" s="7" t="s">
        <v>19</v>
      </c>
      <c r="B3" s="7" t="s">
        <v>36</v>
      </c>
      <c r="C3" s="7" t="str">
        <f t="shared" si="0"/>
        <v>Muy bajaMenor</v>
      </c>
      <c r="D3" s="10" t="s">
        <v>114</v>
      </c>
      <c r="F3" s="7" t="s">
        <v>35</v>
      </c>
      <c r="G3" s="18">
        <v>0.4</v>
      </c>
      <c r="H3" s="9" t="s">
        <v>36</v>
      </c>
      <c r="I3" s="18">
        <v>0.4</v>
      </c>
      <c r="J3" s="9" t="s">
        <v>115</v>
      </c>
    </row>
    <row r="4" spans="1:11" ht="43.2" x14ac:dyDescent="0.3">
      <c r="A4" s="7" t="s">
        <v>19</v>
      </c>
      <c r="B4" s="7" t="s">
        <v>53</v>
      </c>
      <c r="C4" s="7" t="str">
        <f t="shared" si="0"/>
        <v>Muy bajaModerado</v>
      </c>
      <c r="D4" s="10" t="s">
        <v>53</v>
      </c>
      <c r="F4" s="7" t="s">
        <v>52</v>
      </c>
      <c r="G4" s="18">
        <v>0.6</v>
      </c>
      <c r="H4" s="9" t="s">
        <v>53</v>
      </c>
      <c r="I4" s="18">
        <v>0.6</v>
      </c>
      <c r="J4" s="9" t="s">
        <v>53</v>
      </c>
    </row>
    <row r="5" spans="1:11" ht="28.8" x14ac:dyDescent="0.3">
      <c r="A5" s="7" t="s">
        <v>19</v>
      </c>
      <c r="B5" s="7" t="s">
        <v>66</v>
      </c>
      <c r="C5" s="7" t="str">
        <f t="shared" si="0"/>
        <v>Muy bajaMayor</v>
      </c>
      <c r="D5" s="10" t="s">
        <v>115</v>
      </c>
      <c r="F5" s="7" t="s">
        <v>65</v>
      </c>
      <c r="G5" s="17">
        <v>0.8</v>
      </c>
      <c r="H5" s="16" t="s">
        <v>66</v>
      </c>
      <c r="I5" s="17">
        <v>0.8</v>
      </c>
      <c r="J5" s="16" t="s">
        <v>114</v>
      </c>
    </row>
    <row r="6" spans="1:11" ht="43.2" x14ac:dyDescent="0.3">
      <c r="A6" s="7" t="s">
        <v>19</v>
      </c>
      <c r="B6" s="7" t="s">
        <v>79</v>
      </c>
      <c r="C6" s="7" t="str">
        <f t="shared" si="0"/>
        <v>Muy bajaCatastrófico</v>
      </c>
      <c r="D6" s="10" t="s">
        <v>116</v>
      </c>
      <c r="F6" s="7" t="s">
        <v>78</v>
      </c>
      <c r="G6" s="17">
        <v>1</v>
      </c>
      <c r="H6" s="16" t="s">
        <v>79</v>
      </c>
      <c r="I6" s="17">
        <v>1</v>
      </c>
    </row>
    <row r="7" spans="1:11" x14ac:dyDescent="0.3">
      <c r="A7" s="7" t="s">
        <v>35</v>
      </c>
      <c r="B7" s="7" t="s">
        <v>20</v>
      </c>
      <c r="C7" s="7" t="str">
        <f t="shared" si="0"/>
        <v>BajaLeve</v>
      </c>
      <c r="D7" s="10" t="s">
        <v>114</v>
      </c>
    </row>
    <row r="8" spans="1:11" x14ac:dyDescent="0.3">
      <c r="A8" s="7" t="s">
        <v>35</v>
      </c>
      <c r="B8" s="7" t="s">
        <v>36</v>
      </c>
      <c r="C8" s="7" t="str">
        <f t="shared" si="0"/>
        <v>BajaMenor</v>
      </c>
      <c r="D8" s="10" t="s">
        <v>53</v>
      </c>
    </row>
    <row r="9" spans="1:11" ht="28.8" x14ac:dyDescent="0.3">
      <c r="A9" s="7" t="s">
        <v>35</v>
      </c>
      <c r="B9" s="7" t="s">
        <v>53</v>
      </c>
      <c r="C9" s="7" t="str">
        <f t="shared" si="0"/>
        <v>BajaModerado</v>
      </c>
      <c r="D9" s="10" t="s">
        <v>53</v>
      </c>
    </row>
    <row r="10" spans="1:11" x14ac:dyDescent="0.3">
      <c r="A10" s="7" t="s">
        <v>35</v>
      </c>
      <c r="B10" s="7" t="s">
        <v>66</v>
      </c>
      <c r="C10" s="7" t="str">
        <f t="shared" si="0"/>
        <v>BajaMayor</v>
      </c>
      <c r="D10" s="10" t="s">
        <v>115</v>
      </c>
    </row>
    <row r="11" spans="1:11" ht="28.8" x14ac:dyDescent="0.3">
      <c r="A11" s="7" t="s">
        <v>35</v>
      </c>
      <c r="B11" s="7" t="s">
        <v>79</v>
      </c>
      <c r="C11" s="7" t="str">
        <f t="shared" si="0"/>
        <v>BajaCatastrófico</v>
      </c>
      <c r="D11" s="10" t="s">
        <v>116</v>
      </c>
    </row>
    <row r="12" spans="1:11" x14ac:dyDescent="0.3">
      <c r="A12" s="7" t="s">
        <v>52</v>
      </c>
      <c r="B12" s="7" t="s">
        <v>20</v>
      </c>
      <c r="C12" s="7" t="str">
        <f t="shared" si="0"/>
        <v>MediaLeve</v>
      </c>
      <c r="D12" s="10" t="s">
        <v>53</v>
      </c>
    </row>
    <row r="13" spans="1:11" x14ac:dyDescent="0.3">
      <c r="A13" s="7" t="s">
        <v>52</v>
      </c>
      <c r="B13" s="7" t="s">
        <v>36</v>
      </c>
      <c r="C13" s="7" t="str">
        <f t="shared" si="0"/>
        <v>MediaMenor</v>
      </c>
      <c r="D13" s="10" t="s">
        <v>53</v>
      </c>
    </row>
    <row r="14" spans="1:11" ht="28.8" x14ac:dyDescent="0.3">
      <c r="A14" s="7" t="s">
        <v>52</v>
      </c>
      <c r="B14" s="7" t="s">
        <v>53</v>
      </c>
      <c r="C14" s="7" t="str">
        <f t="shared" si="0"/>
        <v>MediaModerado</v>
      </c>
      <c r="D14" s="10" t="s">
        <v>53</v>
      </c>
    </row>
    <row r="15" spans="1:11" x14ac:dyDescent="0.3">
      <c r="A15" s="7" t="s">
        <v>52</v>
      </c>
      <c r="B15" s="7" t="s">
        <v>66</v>
      </c>
      <c r="C15" s="7" t="str">
        <f t="shared" si="0"/>
        <v>MediaMayor</v>
      </c>
      <c r="D15" s="10" t="s">
        <v>115</v>
      </c>
    </row>
    <row r="16" spans="1:11" ht="28.8" x14ac:dyDescent="0.3">
      <c r="A16" s="7" t="s">
        <v>52</v>
      </c>
      <c r="B16" s="7" t="s">
        <v>79</v>
      </c>
      <c r="C16" s="7" t="str">
        <f t="shared" si="0"/>
        <v>MediaCatastrófico</v>
      </c>
      <c r="D16" s="10" t="s">
        <v>116</v>
      </c>
    </row>
    <row r="17" spans="1:4" x14ac:dyDescent="0.3">
      <c r="A17" s="7" t="s">
        <v>65</v>
      </c>
      <c r="B17" s="7" t="s">
        <v>20</v>
      </c>
      <c r="C17" s="7" t="str">
        <f t="shared" si="0"/>
        <v>AltaLeve</v>
      </c>
      <c r="D17" s="10" t="s">
        <v>53</v>
      </c>
    </row>
    <row r="18" spans="1:4" x14ac:dyDescent="0.3">
      <c r="A18" s="7" t="s">
        <v>65</v>
      </c>
      <c r="B18" s="7" t="s">
        <v>36</v>
      </c>
      <c r="C18" s="7" t="str">
        <f t="shared" si="0"/>
        <v>AltaMenor</v>
      </c>
      <c r="D18" s="10" t="s">
        <v>53</v>
      </c>
    </row>
    <row r="19" spans="1:4" ht="28.8" x14ac:dyDescent="0.3">
      <c r="A19" s="7" t="s">
        <v>65</v>
      </c>
      <c r="B19" s="7" t="s">
        <v>53</v>
      </c>
      <c r="C19" s="7" t="str">
        <f t="shared" si="0"/>
        <v>AltaModerado</v>
      </c>
      <c r="D19" s="10" t="s">
        <v>115</v>
      </c>
    </row>
    <row r="20" spans="1:4" x14ac:dyDescent="0.3">
      <c r="A20" s="7" t="s">
        <v>65</v>
      </c>
      <c r="B20" s="7" t="s">
        <v>66</v>
      </c>
      <c r="C20" s="7" t="str">
        <f t="shared" si="0"/>
        <v>AltaMayor</v>
      </c>
      <c r="D20" s="10" t="s">
        <v>115</v>
      </c>
    </row>
    <row r="21" spans="1:4" ht="28.8" x14ac:dyDescent="0.3">
      <c r="A21" s="7" t="s">
        <v>65</v>
      </c>
      <c r="B21" s="7" t="s">
        <v>79</v>
      </c>
      <c r="C21" s="7" t="str">
        <f t="shared" si="0"/>
        <v>AltaCatastrófico</v>
      </c>
      <c r="D21" s="10" t="s">
        <v>116</v>
      </c>
    </row>
    <row r="22" spans="1:4" ht="28.8" x14ac:dyDescent="0.3">
      <c r="A22" s="7" t="s">
        <v>78</v>
      </c>
      <c r="B22" s="7" t="s">
        <v>20</v>
      </c>
      <c r="C22" s="7" t="str">
        <f t="shared" si="0"/>
        <v>Muy altaLeve</v>
      </c>
      <c r="D22" s="10" t="s">
        <v>115</v>
      </c>
    </row>
    <row r="23" spans="1:4" ht="28.8" x14ac:dyDescent="0.3">
      <c r="A23" s="7" t="s">
        <v>78</v>
      </c>
      <c r="B23" s="7" t="s">
        <v>36</v>
      </c>
      <c r="C23" s="7" t="str">
        <f t="shared" si="0"/>
        <v>Muy altaMenor</v>
      </c>
      <c r="D23" s="10" t="s">
        <v>115</v>
      </c>
    </row>
    <row r="24" spans="1:4" ht="43.2" x14ac:dyDescent="0.3">
      <c r="A24" s="7" t="s">
        <v>78</v>
      </c>
      <c r="B24" s="7" t="s">
        <v>53</v>
      </c>
      <c r="C24" s="7" t="str">
        <f t="shared" si="0"/>
        <v>Muy altaModerado</v>
      </c>
      <c r="D24" s="10" t="s">
        <v>115</v>
      </c>
    </row>
    <row r="25" spans="1:4" ht="28.8" x14ac:dyDescent="0.3">
      <c r="A25" s="7" t="s">
        <v>78</v>
      </c>
      <c r="B25" s="7" t="s">
        <v>66</v>
      </c>
      <c r="C25" s="7" t="str">
        <f t="shared" si="0"/>
        <v>Muy altaMayor</v>
      </c>
      <c r="D25" s="10" t="s">
        <v>115</v>
      </c>
    </row>
    <row r="26" spans="1:4" ht="52.95" customHeight="1" x14ac:dyDescent="0.3">
      <c r="A26" s="7" t="s">
        <v>78</v>
      </c>
      <c r="B26" s="7" t="s">
        <v>79</v>
      </c>
      <c r="C26" s="7" t="str">
        <f t="shared" si="0"/>
        <v>Muy altaCatastrófico</v>
      </c>
      <c r="D26" s="10" t="s">
        <v>116</v>
      </c>
    </row>
  </sheetData>
  <sheetProtection algorithmName="SHA-512" hashValue="vgqapuvjYdEqXAEqBxD5DN5i4hA4thiEoDrQ/NCPof2q4Gsib5tru0TQ1hy4q/y34BhT2Rl2ZjTQkdrDzli8mQ==" saltValue="AK27E/0+c3PJV2DM0V1+G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59611-3255-48DF-856F-6BF052191859}">
  <dimension ref="A1:WXB282"/>
  <sheetViews>
    <sheetView tabSelected="1" zoomScale="70" zoomScaleNormal="70" workbookViewId="0">
      <pane ySplit="3" topLeftCell="A4" activePane="bottomLeft" state="frozen"/>
      <selection activeCell="AB7" sqref="AB7:AB9"/>
      <selection pane="bottomLeft" activeCell="A4" sqref="A4"/>
    </sheetView>
  </sheetViews>
  <sheetFormatPr baseColWidth="10" defaultColWidth="11.44140625" defaultRowHeight="14.4" x14ac:dyDescent="0.3"/>
  <cols>
    <col min="1" max="1" width="14.109375" style="1" customWidth="1"/>
    <col min="2" max="2" width="14" style="6" customWidth="1"/>
    <col min="3" max="3" width="17.33203125" style="6" customWidth="1"/>
    <col min="4" max="4" width="11.33203125" style="6" customWidth="1"/>
    <col min="5" max="5" width="19.5546875" style="6" customWidth="1"/>
    <col min="6" max="6" width="44.109375" style="2" customWidth="1"/>
    <col min="7" max="7" width="9.6640625" style="2" customWidth="1"/>
    <col min="8" max="8" width="20" style="2" customWidth="1"/>
    <col min="9" max="9" width="32.44140625" style="2" customWidth="1"/>
    <col min="10" max="10" width="17" style="2" customWidth="1"/>
    <col min="11" max="11" width="14.6640625" style="2" customWidth="1"/>
    <col min="12" max="12" width="18" style="2" customWidth="1"/>
    <col min="13" max="13" width="29.44140625" style="2" customWidth="1"/>
    <col min="14" max="14" width="3.44140625" style="2" hidden="1" customWidth="1"/>
    <col min="15" max="15" width="28.88671875" style="2" customWidth="1"/>
    <col min="16" max="16" width="3.44140625" style="2" hidden="1" customWidth="1"/>
    <col min="17" max="17" width="14.6640625" style="2" customWidth="1"/>
    <col min="18" max="18" width="3.33203125" style="2" hidden="1" customWidth="1"/>
    <col min="19" max="20" width="21.88671875" style="2" customWidth="1"/>
    <col min="21" max="21" width="21.88671875" style="2" hidden="1" customWidth="1"/>
    <col min="22" max="22" width="15" style="2" bestFit="1" customWidth="1"/>
    <col min="23" max="23" width="5.6640625" style="20" hidden="1" customWidth="1"/>
    <col min="24" max="24" width="13.6640625" style="2" customWidth="1"/>
    <col min="25" max="25" width="5.6640625" style="20" hidden="1" customWidth="1"/>
    <col min="26" max="26" width="16.88671875" style="2" bestFit="1" customWidth="1"/>
    <col min="27" max="27" width="5.44140625" style="2" hidden="1" customWidth="1"/>
    <col min="28" max="28" width="46.44140625" style="2" customWidth="1"/>
    <col min="29" max="29" width="28" style="2" customWidth="1"/>
    <col min="30" max="30" width="83.88671875" style="2" customWidth="1"/>
    <col min="31" max="31" width="10" style="2" bestFit="1" customWidth="1"/>
    <col min="32" max="32" width="8.44140625" style="20" customWidth="1"/>
    <col min="33" max="33" width="20.33203125" style="20" customWidth="1"/>
    <col min="34" max="34" width="9" style="20" customWidth="1"/>
    <col min="35" max="35" width="14.109375" style="20" customWidth="1"/>
    <col min="36" max="36" width="16.44140625" style="2" customWidth="1"/>
    <col min="37" max="37" width="6.6640625" style="2" customWidth="1"/>
    <col min="38" max="38" width="63.6640625" style="2" customWidth="1"/>
    <col min="39" max="39" width="14.6640625" style="6" customWidth="1"/>
    <col min="40" max="40" width="20.6640625" style="2" customWidth="1"/>
    <col min="41" max="41" width="8.88671875" style="2" customWidth="1"/>
    <col min="42" max="42" width="17.5546875" style="2" customWidth="1"/>
    <col min="43" max="43" width="18.6640625" style="2" customWidth="1"/>
    <col min="44" max="44" width="9.109375" style="2" customWidth="1"/>
    <col min="45" max="45" width="33.6640625" style="2" customWidth="1"/>
    <col min="46" max="46" width="13.6640625" style="2" customWidth="1"/>
    <col min="47" max="47" width="13.6640625" style="2" hidden="1" customWidth="1"/>
    <col min="48" max="48" width="13.6640625" style="22" hidden="1" customWidth="1"/>
    <col min="49" max="49" width="13.6640625" style="2" customWidth="1"/>
    <col min="50" max="50" width="15.33203125" style="2" customWidth="1"/>
    <col min="51" max="51" width="2.33203125" style="5" customWidth="1"/>
    <col min="52" max="52" width="49.33203125" style="5" customWidth="1"/>
    <col min="53" max="53" width="22.6640625" style="4" customWidth="1"/>
    <col min="54" max="55" width="11.5546875" style="3" customWidth="1"/>
    <col min="56" max="56" width="21.88671875" style="2" customWidth="1"/>
    <col min="57" max="57" width="14.88671875" style="1" customWidth="1"/>
    <col min="58" max="58" width="24.5546875" style="1" customWidth="1"/>
    <col min="59" max="59" width="14.88671875" style="1" customWidth="1"/>
    <col min="60" max="61" width="26.6640625" style="1" customWidth="1"/>
    <col min="62" max="62" width="14.88671875" style="1" customWidth="1"/>
    <col min="63" max="63" width="28.33203125" style="1" customWidth="1"/>
    <col min="64" max="64" width="21.5546875" style="1" customWidth="1"/>
    <col min="65" max="65" width="11.44140625" style="1"/>
    <col min="66" max="66" width="25" style="1" customWidth="1"/>
    <col min="67" max="67" width="21.33203125" style="1" customWidth="1"/>
    <col min="68" max="68" width="11.44140625" style="1"/>
    <col min="69" max="69" width="24.44140625" style="1" customWidth="1"/>
    <col min="70" max="70" width="18.33203125" style="1" customWidth="1"/>
    <col min="71" max="71" width="11.44140625" style="1"/>
    <col min="72" max="72" width="23.6640625" style="1" customWidth="1"/>
    <col min="73" max="73" width="19" style="1" customWidth="1"/>
    <col min="74" max="252" width="11.44140625" style="1"/>
    <col min="253" max="253" width="21.88671875" style="1" customWidth="1"/>
    <col min="254" max="254" width="13.88671875" style="1" customWidth="1"/>
    <col min="255" max="255" width="38.6640625" style="1" customWidth="1"/>
    <col min="256" max="256" width="3" style="1" bestFit="1" customWidth="1"/>
    <col min="257" max="257" width="32.33203125" style="1" customWidth="1"/>
    <col min="258" max="258" width="46.33203125" style="1" customWidth="1"/>
    <col min="259" max="259" width="19" style="1" customWidth="1"/>
    <col min="260" max="260" width="0" style="1" hidden="1" customWidth="1"/>
    <col min="261" max="261" width="17.6640625" style="1" customWidth="1"/>
    <col min="262" max="262" width="0" style="1" hidden="1" customWidth="1"/>
    <col min="263" max="263" width="22.33203125" style="1" customWidth="1"/>
    <col min="264" max="264" width="5.33203125" style="1" customWidth="1"/>
    <col min="265" max="265" width="36.33203125" style="1" customWidth="1"/>
    <col min="266" max="266" width="5.6640625" style="1" customWidth="1"/>
    <col min="267" max="267" width="0" style="1" hidden="1" customWidth="1"/>
    <col min="268" max="268" width="20.6640625" style="1" customWidth="1"/>
    <col min="269" max="269" width="4.88671875" style="1" customWidth="1"/>
    <col min="270" max="270" width="0" style="1" hidden="1" customWidth="1"/>
    <col min="271" max="271" width="24.6640625" style="1" customWidth="1"/>
    <col min="272" max="272" width="12.33203125" style="1" customWidth="1"/>
    <col min="273" max="273" width="0" style="1" hidden="1" customWidth="1"/>
    <col min="274" max="274" width="3.44140625" style="1" customWidth="1"/>
    <col min="275" max="275" width="0" style="1" hidden="1" customWidth="1"/>
    <col min="276" max="276" width="17.6640625" style="1" customWidth="1"/>
    <col min="277" max="277" width="3.44140625" style="1" customWidth="1"/>
    <col min="278" max="278" width="0" style="1" hidden="1" customWidth="1"/>
    <col min="279" max="279" width="23.6640625" style="1" customWidth="1"/>
    <col min="280" max="280" width="10" style="1" customWidth="1"/>
    <col min="281" max="281" width="0" style="1" hidden="1" customWidth="1"/>
    <col min="282" max="283" width="14.6640625" style="1" customWidth="1"/>
    <col min="284" max="284" width="12.88671875" style="1" customWidth="1"/>
    <col min="285" max="285" width="3.33203125" style="1" customWidth="1"/>
    <col min="286" max="286" width="30.33203125" style="1" customWidth="1"/>
    <col min="287" max="287" width="5" style="1" customWidth="1"/>
    <col min="288" max="288" width="0" style="1" hidden="1" customWidth="1"/>
    <col min="289" max="289" width="14.33203125" style="1" customWidth="1"/>
    <col min="290" max="290" width="5.6640625" style="1" customWidth="1"/>
    <col min="291" max="291" width="0" style="1" hidden="1" customWidth="1"/>
    <col min="292" max="292" width="17.33203125" style="1" customWidth="1"/>
    <col min="293" max="293" width="12.6640625" style="1" customWidth="1"/>
    <col min="294" max="294" width="0" style="1" hidden="1" customWidth="1"/>
    <col min="295" max="295" width="5.33203125" style="1" customWidth="1"/>
    <col min="296" max="296" width="0" style="1" hidden="1" customWidth="1"/>
    <col min="297" max="297" width="17" style="1" customWidth="1"/>
    <col min="298" max="298" width="6.33203125" style="1" customWidth="1"/>
    <col min="299" max="299" width="0" style="1" hidden="1" customWidth="1"/>
    <col min="300" max="300" width="14.33203125" style="1" customWidth="1"/>
    <col min="301" max="301" width="7.5546875" style="1" customWidth="1"/>
    <col min="302" max="302" width="0" style="1" hidden="1" customWidth="1"/>
    <col min="303" max="304" width="14.33203125" style="1" customWidth="1"/>
    <col min="305" max="305" width="20.88671875" style="1" customWidth="1"/>
    <col min="306" max="306" width="14.44140625" style="1" customWidth="1"/>
    <col min="307" max="307" width="15" style="1" customWidth="1"/>
    <col min="308" max="308" width="2.6640625" style="1" customWidth="1"/>
    <col min="309" max="309" width="11.6640625" style="1" customWidth="1"/>
    <col min="310" max="310" width="11.5546875" style="1" customWidth="1"/>
    <col min="311" max="311" width="2.33203125" style="1" customWidth="1"/>
    <col min="312" max="312" width="41" style="1" customWidth="1"/>
    <col min="313" max="313" width="14.33203125" style="1" customWidth="1"/>
    <col min="314" max="315" width="11.5546875" style="1" customWidth="1"/>
    <col min="316" max="316" width="21.88671875" style="1" customWidth="1"/>
    <col min="317" max="508" width="11.44140625" style="1"/>
    <col min="509" max="509" width="21.88671875" style="1" customWidth="1"/>
    <col min="510" max="510" width="13.88671875" style="1" customWidth="1"/>
    <col min="511" max="511" width="38.6640625" style="1" customWidth="1"/>
    <col min="512" max="512" width="3" style="1" bestFit="1" customWidth="1"/>
    <col min="513" max="513" width="32.33203125" style="1" customWidth="1"/>
    <col min="514" max="514" width="46.33203125" style="1" customWidth="1"/>
    <col min="515" max="515" width="19" style="1" customWidth="1"/>
    <col min="516" max="516" width="0" style="1" hidden="1" customWidth="1"/>
    <col min="517" max="517" width="17.6640625" style="1" customWidth="1"/>
    <col min="518" max="518" width="0" style="1" hidden="1" customWidth="1"/>
    <col min="519" max="519" width="22.33203125" style="1" customWidth="1"/>
    <col min="520" max="520" width="5.33203125" style="1" customWidth="1"/>
    <col min="521" max="521" width="36.33203125" style="1" customWidth="1"/>
    <col min="522" max="522" width="5.6640625" style="1" customWidth="1"/>
    <col min="523" max="523" width="0" style="1" hidden="1" customWidth="1"/>
    <col min="524" max="524" width="20.6640625" style="1" customWidth="1"/>
    <col min="525" max="525" width="4.88671875" style="1" customWidth="1"/>
    <col min="526" max="526" width="0" style="1" hidden="1" customWidth="1"/>
    <col min="527" max="527" width="24.6640625" style="1" customWidth="1"/>
    <col min="528" max="528" width="12.33203125" style="1" customWidth="1"/>
    <col min="529" max="529" width="0" style="1" hidden="1" customWidth="1"/>
    <col min="530" max="530" width="3.44140625" style="1" customWidth="1"/>
    <col min="531" max="531" width="0" style="1" hidden="1" customWidth="1"/>
    <col min="532" max="532" width="17.6640625" style="1" customWidth="1"/>
    <col min="533" max="533" width="3.44140625" style="1" customWidth="1"/>
    <col min="534" max="534" width="0" style="1" hidden="1" customWidth="1"/>
    <col min="535" max="535" width="23.6640625" style="1" customWidth="1"/>
    <col min="536" max="536" width="10" style="1" customWidth="1"/>
    <col min="537" max="537" width="0" style="1" hidden="1" customWidth="1"/>
    <col min="538" max="539" width="14.6640625" style="1" customWidth="1"/>
    <col min="540" max="540" width="12.88671875" style="1" customWidth="1"/>
    <col min="541" max="541" width="3.33203125" style="1" customWidth="1"/>
    <col min="542" max="542" width="30.33203125" style="1" customWidth="1"/>
    <col min="543" max="543" width="5" style="1" customWidth="1"/>
    <col min="544" max="544" width="0" style="1" hidden="1" customWidth="1"/>
    <col min="545" max="545" width="14.33203125" style="1" customWidth="1"/>
    <col min="546" max="546" width="5.6640625" style="1" customWidth="1"/>
    <col min="547" max="547" width="0" style="1" hidden="1" customWidth="1"/>
    <col min="548" max="548" width="17.33203125" style="1" customWidth="1"/>
    <col min="549" max="549" width="12.6640625" style="1" customWidth="1"/>
    <col min="550" max="550" width="0" style="1" hidden="1" customWidth="1"/>
    <col min="551" max="551" width="5.33203125" style="1" customWidth="1"/>
    <col min="552" max="552" width="0" style="1" hidden="1" customWidth="1"/>
    <col min="553" max="553" width="17" style="1" customWidth="1"/>
    <col min="554" max="554" width="6.33203125" style="1" customWidth="1"/>
    <col min="555" max="555" width="0" style="1" hidden="1" customWidth="1"/>
    <col min="556" max="556" width="14.33203125" style="1" customWidth="1"/>
    <col min="557" max="557" width="7.5546875" style="1" customWidth="1"/>
    <col min="558" max="558" width="0" style="1" hidden="1" customWidth="1"/>
    <col min="559" max="560" width="14.33203125" style="1" customWidth="1"/>
    <col min="561" max="561" width="20.88671875" style="1" customWidth="1"/>
    <col min="562" max="562" width="14.44140625" style="1" customWidth="1"/>
    <col min="563" max="563" width="15" style="1" customWidth="1"/>
    <col min="564" max="564" width="2.6640625" style="1" customWidth="1"/>
    <col min="565" max="565" width="11.6640625" style="1" customWidth="1"/>
    <col min="566" max="566" width="11.5546875" style="1" customWidth="1"/>
    <col min="567" max="567" width="2.33203125" style="1" customWidth="1"/>
    <col min="568" max="568" width="41" style="1" customWidth="1"/>
    <col min="569" max="569" width="14.33203125" style="1" customWidth="1"/>
    <col min="570" max="571" width="11.5546875" style="1" customWidth="1"/>
    <col min="572" max="572" width="21.88671875" style="1" customWidth="1"/>
    <col min="573" max="764" width="11.44140625" style="1"/>
    <col min="765" max="765" width="21.88671875" style="1" customWidth="1"/>
    <col min="766" max="766" width="13.88671875" style="1" customWidth="1"/>
    <col min="767" max="767" width="38.6640625" style="1" customWidth="1"/>
    <col min="768" max="768" width="3" style="1" bestFit="1" customWidth="1"/>
    <col min="769" max="769" width="32.33203125" style="1" customWidth="1"/>
    <col min="770" max="770" width="46.33203125" style="1" customWidth="1"/>
    <col min="771" max="771" width="19" style="1" customWidth="1"/>
    <col min="772" max="772" width="0" style="1" hidden="1" customWidth="1"/>
    <col min="773" max="773" width="17.6640625" style="1" customWidth="1"/>
    <col min="774" max="774" width="0" style="1" hidden="1" customWidth="1"/>
    <col min="775" max="775" width="22.33203125" style="1" customWidth="1"/>
    <col min="776" max="776" width="5.33203125" style="1" customWidth="1"/>
    <col min="777" max="777" width="36.33203125" style="1" customWidth="1"/>
    <col min="778" max="778" width="5.6640625" style="1" customWidth="1"/>
    <col min="779" max="779" width="0" style="1" hidden="1" customWidth="1"/>
    <col min="780" max="780" width="20.6640625" style="1" customWidth="1"/>
    <col min="781" max="781" width="4.88671875" style="1" customWidth="1"/>
    <col min="782" max="782" width="0" style="1" hidden="1" customWidth="1"/>
    <col min="783" max="783" width="24.6640625" style="1" customWidth="1"/>
    <col min="784" max="784" width="12.33203125" style="1" customWidth="1"/>
    <col min="785" max="785" width="0" style="1" hidden="1" customWidth="1"/>
    <col min="786" max="786" width="3.44140625" style="1" customWidth="1"/>
    <col min="787" max="787" width="0" style="1" hidden="1" customWidth="1"/>
    <col min="788" max="788" width="17.6640625" style="1" customWidth="1"/>
    <col min="789" max="789" width="3.44140625" style="1" customWidth="1"/>
    <col min="790" max="790" width="0" style="1" hidden="1" customWidth="1"/>
    <col min="791" max="791" width="23.6640625" style="1" customWidth="1"/>
    <col min="792" max="792" width="10" style="1" customWidth="1"/>
    <col min="793" max="793" width="0" style="1" hidden="1" customWidth="1"/>
    <col min="794" max="795" width="14.6640625" style="1" customWidth="1"/>
    <col min="796" max="796" width="12.88671875" style="1" customWidth="1"/>
    <col min="797" max="797" width="3.33203125" style="1" customWidth="1"/>
    <col min="798" max="798" width="30.33203125" style="1" customWidth="1"/>
    <col min="799" max="799" width="5" style="1" customWidth="1"/>
    <col min="800" max="800" width="0" style="1" hidden="1" customWidth="1"/>
    <col min="801" max="801" width="14.33203125" style="1" customWidth="1"/>
    <col min="802" max="802" width="5.6640625" style="1" customWidth="1"/>
    <col min="803" max="803" width="0" style="1" hidden="1" customWidth="1"/>
    <col min="804" max="804" width="17.33203125" style="1" customWidth="1"/>
    <col min="805" max="805" width="12.6640625" style="1" customWidth="1"/>
    <col min="806" max="806" width="0" style="1" hidden="1" customWidth="1"/>
    <col min="807" max="807" width="5.33203125" style="1" customWidth="1"/>
    <col min="808" max="808" width="0" style="1" hidden="1" customWidth="1"/>
    <col min="809" max="809" width="17" style="1" customWidth="1"/>
    <col min="810" max="810" width="6.33203125" style="1" customWidth="1"/>
    <col min="811" max="811" width="0" style="1" hidden="1" customWidth="1"/>
    <col min="812" max="812" width="14.33203125" style="1" customWidth="1"/>
    <col min="813" max="813" width="7.5546875" style="1" customWidth="1"/>
    <col min="814" max="814" width="0" style="1" hidden="1" customWidth="1"/>
    <col min="815" max="816" width="14.33203125" style="1" customWidth="1"/>
    <col min="817" max="817" width="20.88671875" style="1" customWidth="1"/>
    <col min="818" max="818" width="14.44140625" style="1" customWidth="1"/>
    <col min="819" max="819" width="15" style="1" customWidth="1"/>
    <col min="820" max="820" width="2.6640625" style="1" customWidth="1"/>
    <col min="821" max="821" width="11.6640625" style="1" customWidth="1"/>
    <col min="822" max="822" width="11.5546875" style="1" customWidth="1"/>
    <col min="823" max="823" width="2.33203125" style="1" customWidth="1"/>
    <col min="824" max="824" width="41" style="1" customWidth="1"/>
    <col min="825" max="825" width="14.33203125" style="1" customWidth="1"/>
    <col min="826" max="827" width="11.5546875" style="1" customWidth="1"/>
    <col min="828" max="828" width="21.88671875" style="1" customWidth="1"/>
    <col min="829" max="1020" width="11.44140625" style="1"/>
    <col min="1021" max="1021" width="21.88671875" style="1" customWidth="1"/>
    <col min="1022" max="1022" width="13.88671875" style="1" customWidth="1"/>
    <col min="1023" max="1023" width="38.6640625" style="1" customWidth="1"/>
    <col min="1024" max="1024" width="3" style="1" bestFit="1" customWidth="1"/>
    <col min="1025" max="1025" width="32.33203125" style="1" customWidth="1"/>
    <col min="1026" max="1026" width="46.33203125" style="1" customWidth="1"/>
    <col min="1027" max="1027" width="19" style="1" customWidth="1"/>
    <col min="1028" max="1028" width="0" style="1" hidden="1" customWidth="1"/>
    <col min="1029" max="1029" width="17.6640625" style="1" customWidth="1"/>
    <col min="1030" max="1030" width="0" style="1" hidden="1" customWidth="1"/>
    <col min="1031" max="1031" width="22.33203125" style="1" customWidth="1"/>
    <col min="1032" max="1032" width="5.33203125" style="1" customWidth="1"/>
    <col min="1033" max="1033" width="36.33203125" style="1" customWidth="1"/>
    <col min="1034" max="1034" width="5.6640625" style="1" customWidth="1"/>
    <col min="1035" max="1035" width="0" style="1" hidden="1" customWidth="1"/>
    <col min="1036" max="1036" width="20.6640625" style="1" customWidth="1"/>
    <col min="1037" max="1037" width="4.88671875" style="1" customWidth="1"/>
    <col min="1038" max="1038" width="0" style="1" hidden="1" customWidth="1"/>
    <col min="1039" max="1039" width="24.6640625" style="1" customWidth="1"/>
    <col min="1040" max="1040" width="12.33203125" style="1" customWidth="1"/>
    <col min="1041" max="1041" width="0" style="1" hidden="1" customWidth="1"/>
    <col min="1042" max="1042" width="3.44140625" style="1" customWidth="1"/>
    <col min="1043" max="1043" width="0" style="1" hidden="1" customWidth="1"/>
    <col min="1044" max="1044" width="17.6640625" style="1" customWidth="1"/>
    <col min="1045" max="1045" width="3.44140625" style="1" customWidth="1"/>
    <col min="1046" max="1046" width="0" style="1" hidden="1" customWidth="1"/>
    <col min="1047" max="1047" width="23.6640625" style="1" customWidth="1"/>
    <col min="1048" max="1048" width="10" style="1" customWidth="1"/>
    <col min="1049" max="1049" width="0" style="1" hidden="1" customWidth="1"/>
    <col min="1050" max="1051" width="14.6640625" style="1" customWidth="1"/>
    <col min="1052" max="1052" width="12.88671875" style="1" customWidth="1"/>
    <col min="1053" max="1053" width="3.33203125" style="1" customWidth="1"/>
    <col min="1054" max="1054" width="30.33203125" style="1" customWidth="1"/>
    <col min="1055" max="1055" width="5" style="1" customWidth="1"/>
    <col min="1056" max="1056" width="0" style="1" hidden="1" customWidth="1"/>
    <col min="1057" max="1057" width="14.33203125" style="1" customWidth="1"/>
    <col min="1058" max="1058" width="5.6640625" style="1" customWidth="1"/>
    <col min="1059" max="1059" width="0" style="1" hidden="1" customWidth="1"/>
    <col min="1060" max="1060" width="17.33203125" style="1" customWidth="1"/>
    <col min="1061" max="1061" width="12.6640625" style="1" customWidth="1"/>
    <col min="1062" max="1062" width="0" style="1" hidden="1" customWidth="1"/>
    <col min="1063" max="1063" width="5.33203125" style="1" customWidth="1"/>
    <col min="1064" max="1064" width="0" style="1" hidden="1" customWidth="1"/>
    <col min="1065" max="1065" width="17" style="1" customWidth="1"/>
    <col min="1066" max="1066" width="6.33203125" style="1" customWidth="1"/>
    <col min="1067" max="1067" width="0" style="1" hidden="1" customWidth="1"/>
    <col min="1068" max="1068" width="14.33203125" style="1" customWidth="1"/>
    <col min="1069" max="1069" width="7.5546875" style="1" customWidth="1"/>
    <col min="1070" max="1070" width="0" style="1" hidden="1" customWidth="1"/>
    <col min="1071" max="1072" width="14.33203125" style="1" customWidth="1"/>
    <col min="1073" max="1073" width="20.88671875" style="1" customWidth="1"/>
    <col min="1074" max="1074" width="14.44140625" style="1" customWidth="1"/>
    <col min="1075" max="1075" width="15" style="1" customWidth="1"/>
    <col min="1076" max="1076" width="2.6640625" style="1" customWidth="1"/>
    <col min="1077" max="1077" width="11.6640625" style="1" customWidth="1"/>
    <col min="1078" max="1078" width="11.5546875" style="1" customWidth="1"/>
    <col min="1079" max="1079" width="2.33203125" style="1" customWidth="1"/>
    <col min="1080" max="1080" width="41" style="1" customWidth="1"/>
    <col min="1081" max="1081" width="14.33203125" style="1" customWidth="1"/>
    <col min="1082" max="1083" width="11.5546875" style="1" customWidth="1"/>
    <col min="1084" max="1084" width="21.88671875" style="1" customWidth="1"/>
    <col min="1085" max="1276" width="11.44140625" style="1"/>
    <col min="1277" max="1277" width="21.88671875" style="1" customWidth="1"/>
    <col min="1278" max="1278" width="13.88671875" style="1" customWidth="1"/>
    <col min="1279" max="1279" width="38.6640625" style="1" customWidth="1"/>
    <col min="1280" max="1280" width="3" style="1" bestFit="1" customWidth="1"/>
    <col min="1281" max="1281" width="32.33203125" style="1" customWidth="1"/>
    <col min="1282" max="1282" width="46.33203125" style="1" customWidth="1"/>
    <col min="1283" max="1283" width="19" style="1" customWidth="1"/>
    <col min="1284" max="1284" width="0" style="1" hidden="1" customWidth="1"/>
    <col min="1285" max="1285" width="17.6640625" style="1" customWidth="1"/>
    <col min="1286" max="1286" width="0" style="1" hidden="1" customWidth="1"/>
    <col min="1287" max="1287" width="22.33203125" style="1" customWidth="1"/>
    <col min="1288" max="1288" width="5.33203125" style="1" customWidth="1"/>
    <col min="1289" max="1289" width="36.33203125" style="1" customWidth="1"/>
    <col min="1290" max="1290" width="5.6640625" style="1" customWidth="1"/>
    <col min="1291" max="1291" width="0" style="1" hidden="1" customWidth="1"/>
    <col min="1292" max="1292" width="20.6640625" style="1" customWidth="1"/>
    <col min="1293" max="1293" width="4.88671875" style="1" customWidth="1"/>
    <col min="1294" max="1294" width="0" style="1" hidden="1" customWidth="1"/>
    <col min="1295" max="1295" width="24.6640625" style="1" customWidth="1"/>
    <col min="1296" max="1296" width="12.33203125" style="1" customWidth="1"/>
    <col min="1297" max="1297" width="0" style="1" hidden="1" customWidth="1"/>
    <col min="1298" max="1298" width="3.44140625" style="1" customWidth="1"/>
    <col min="1299" max="1299" width="0" style="1" hidden="1" customWidth="1"/>
    <col min="1300" max="1300" width="17.6640625" style="1" customWidth="1"/>
    <col min="1301" max="1301" width="3.44140625" style="1" customWidth="1"/>
    <col min="1302" max="1302" width="0" style="1" hidden="1" customWidth="1"/>
    <col min="1303" max="1303" width="23.6640625" style="1" customWidth="1"/>
    <col min="1304" max="1304" width="10" style="1" customWidth="1"/>
    <col min="1305" max="1305" width="0" style="1" hidden="1" customWidth="1"/>
    <col min="1306" max="1307" width="14.6640625" style="1" customWidth="1"/>
    <col min="1308" max="1308" width="12.88671875" style="1" customWidth="1"/>
    <col min="1309" max="1309" width="3.33203125" style="1" customWidth="1"/>
    <col min="1310" max="1310" width="30.33203125" style="1" customWidth="1"/>
    <col min="1311" max="1311" width="5" style="1" customWidth="1"/>
    <col min="1312" max="1312" width="0" style="1" hidden="1" customWidth="1"/>
    <col min="1313" max="1313" width="14.33203125" style="1" customWidth="1"/>
    <col min="1314" max="1314" width="5.6640625" style="1" customWidth="1"/>
    <col min="1315" max="1315" width="0" style="1" hidden="1" customWidth="1"/>
    <col min="1316" max="1316" width="17.33203125" style="1" customWidth="1"/>
    <col min="1317" max="1317" width="12.6640625" style="1" customWidth="1"/>
    <col min="1318" max="1318" width="0" style="1" hidden="1" customWidth="1"/>
    <col min="1319" max="1319" width="5.33203125" style="1" customWidth="1"/>
    <col min="1320" max="1320" width="0" style="1" hidden="1" customWidth="1"/>
    <col min="1321" max="1321" width="17" style="1" customWidth="1"/>
    <col min="1322" max="1322" width="6.33203125" style="1" customWidth="1"/>
    <col min="1323" max="1323" width="0" style="1" hidden="1" customWidth="1"/>
    <col min="1324" max="1324" width="14.33203125" style="1" customWidth="1"/>
    <col min="1325" max="1325" width="7.5546875" style="1" customWidth="1"/>
    <col min="1326" max="1326" width="0" style="1" hidden="1" customWidth="1"/>
    <col min="1327" max="1328" width="14.33203125" style="1" customWidth="1"/>
    <col min="1329" max="1329" width="20.88671875" style="1" customWidth="1"/>
    <col min="1330" max="1330" width="14.44140625" style="1" customWidth="1"/>
    <col min="1331" max="1331" width="15" style="1" customWidth="1"/>
    <col min="1332" max="1332" width="2.6640625" style="1" customWidth="1"/>
    <col min="1333" max="1333" width="11.6640625" style="1" customWidth="1"/>
    <col min="1334" max="1334" width="11.5546875" style="1" customWidth="1"/>
    <col min="1335" max="1335" width="2.33203125" style="1" customWidth="1"/>
    <col min="1336" max="1336" width="41" style="1" customWidth="1"/>
    <col min="1337" max="1337" width="14.33203125" style="1" customWidth="1"/>
    <col min="1338" max="1339" width="11.5546875" style="1" customWidth="1"/>
    <col min="1340" max="1340" width="21.88671875" style="1" customWidth="1"/>
    <col min="1341" max="1532" width="11.44140625" style="1"/>
    <col min="1533" max="1533" width="21.88671875" style="1" customWidth="1"/>
    <col min="1534" max="1534" width="13.88671875" style="1" customWidth="1"/>
    <col min="1535" max="1535" width="38.6640625" style="1" customWidth="1"/>
    <col min="1536" max="1536" width="3" style="1" bestFit="1" customWidth="1"/>
    <col min="1537" max="1537" width="32.33203125" style="1" customWidth="1"/>
    <col min="1538" max="1538" width="46.33203125" style="1" customWidth="1"/>
    <col min="1539" max="1539" width="19" style="1" customWidth="1"/>
    <col min="1540" max="1540" width="0" style="1" hidden="1" customWidth="1"/>
    <col min="1541" max="1541" width="17.6640625" style="1" customWidth="1"/>
    <col min="1542" max="1542" width="0" style="1" hidden="1" customWidth="1"/>
    <col min="1543" max="1543" width="22.33203125" style="1" customWidth="1"/>
    <col min="1544" max="1544" width="5.33203125" style="1" customWidth="1"/>
    <col min="1545" max="1545" width="36.33203125" style="1" customWidth="1"/>
    <col min="1546" max="1546" width="5.6640625" style="1" customWidth="1"/>
    <col min="1547" max="1547" width="0" style="1" hidden="1" customWidth="1"/>
    <col min="1548" max="1548" width="20.6640625" style="1" customWidth="1"/>
    <col min="1549" max="1549" width="4.88671875" style="1" customWidth="1"/>
    <col min="1550" max="1550" width="0" style="1" hidden="1" customWidth="1"/>
    <col min="1551" max="1551" width="24.6640625" style="1" customWidth="1"/>
    <col min="1552" max="1552" width="12.33203125" style="1" customWidth="1"/>
    <col min="1553" max="1553" width="0" style="1" hidden="1" customWidth="1"/>
    <col min="1554" max="1554" width="3.44140625" style="1" customWidth="1"/>
    <col min="1555" max="1555" width="0" style="1" hidden="1" customWidth="1"/>
    <col min="1556" max="1556" width="17.6640625" style="1" customWidth="1"/>
    <col min="1557" max="1557" width="3.44140625" style="1" customWidth="1"/>
    <col min="1558" max="1558" width="0" style="1" hidden="1" customWidth="1"/>
    <col min="1559" max="1559" width="23.6640625" style="1" customWidth="1"/>
    <col min="1560" max="1560" width="10" style="1" customWidth="1"/>
    <col min="1561" max="1561" width="0" style="1" hidden="1" customWidth="1"/>
    <col min="1562" max="1563" width="14.6640625" style="1" customWidth="1"/>
    <col min="1564" max="1564" width="12.88671875" style="1" customWidth="1"/>
    <col min="1565" max="1565" width="3.33203125" style="1" customWidth="1"/>
    <col min="1566" max="1566" width="30.33203125" style="1" customWidth="1"/>
    <col min="1567" max="1567" width="5" style="1" customWidth="1"/>
    <col min="1568" max="1568" width="0" style="1" hidden="1" customWidth="1"/>
    <col min="1569" max="1569" width="14.33203125" style="1" customWidth="1"/>
    <col min="1570" max="1570" width="5.6640625" style="1" customWidth="1"/>
    <col min="1571" max="1571" width="0" style="1" hidden="1" customWidth="1"/>
    <col min="1572" max="1572" width="17.33203125" style="1" customWidth="1"/>
    <col min="1573" max="1573" width="12.6640625" style="1" customWidth="1"/>
    <col min="1574" max="1574" width="0" style="1" hidden="1" customWidth="1"/>
    <col min="1575" max="1575" width="5.33203125" style="1" customWidth="1"/>
    <col min="1576" max="1576" width="0" style="1" hidden="1" customWidth="1"/>
    <col min="1577" max="1577" width="17" style="1" customWidth="1"/>
    <col min="1578" max="1578" width="6.33203125" style="1" customWidth="1"/>
    <col min="1579" max="1579" width="0" style="1" hidden="1" customWidth="1"/>
    <col min="1580" max="1580" width="14.33203125" style="1" customWidth="1"/>
    <col min="1581" max="1581" width="7.5546875" style="1" customWidth="1"/>
    <col min="1582" max="1582" width="0" style="1" hidden="1" customWidth="1"/>
    <col min="1583" max="1584" width="14.33203125" style="1" customWidth="1"/>
    <col min="1585" max="1585" width="20.88671875" style="1" customWidth="1"/>
    <col min="1586" max="1586" width="14.44140625" style="1" customWidth="1"/>
    <col min="1587" max="1587" width="15" style="1" customWidth="1"/>
    <col min="1588" max="1588" width="2.6640625" style="1" customWidth="1"/>
    <col min="1589" max="1589" width="11.6640625" style="1" customWidth="1"/>
    <col min="1590" max="1590" width="11.5546875" style="1" customWidth="1"/>
    <col min="1591" max="1591" width="2.33203125" style="1" customWidth="1"/>
    <col min="1592" max="1592" width="41" style="1" customWidth="1"/>
    <col min="1593" max="1593" width="14.33203125" style="1" customWidth="1"/>
    <col min="1594" max="1595" width="11.5546875" style="1" customWidth="1"/>
    <col min="1596" max="1596" width="21.88671875" style="1" customWidth="1"/>
    <col min="1597" max="1788" width="11.44140625" style="1"/>
    <col min="1789" max="1789" width="21.88671875" style="1" customWidth="1"/>
    <col min="1790" max="1790" width="13.88671875" style="1" customWidth="1"/>
    <col min="1791" max="1791" width="38.6640625" style="1" customWidth="1"/>
    <col min="1792" max="1792" width="3" style="1" bestFit="1" customWidth="1"/>
    <col min="1793" max="1793" width="32.33203125" style="1" customWidth="1"/>
    <col min="1794" max="1794" width="46.33203125" style="1" customWidth="1"/>
    <col min="1795" max="1795" width="19" style="1" customWidth="1"/>
    <col min="1796" max="1796" width="0" style="1" hidden="1" customWidth="1"/>
    <col min="1797" max="1797" width="17.6640625" style="1" customWidth="1"/>
    <col min="1798" max="1798" width="0" style="1" hidden="1" customWidth="1"/>
    <col min="1799" max="1799" width="22.33203125" style="1" customWidth="1"/>
    <col min="1800" max="1800" width="5.33203125" style="1" customWidth="1"/>
    <col min="1801" max="1801" width="36.33203125" style="1" customWidth="1"/>
    <col min="1802" max="1802" width="5.6640625" style="1" customWidth="1"/>
    <col min="1803" max="1803" width="0" style="1" hidden="1" customWidth="1"/>
    <col min="1804" max="1804" width="20.6640625" style="1" customWidth="1"/>
    <col min="1805" max="1805" width="4.88671875" style="1" customWidth="1"/>
    <col min="1806" max="1806" width="0" style="1" hidden="1" customWidth="1"/>
    <col min="1807" max="1807" width="24.6640625" style="1" customWidth="1"/>
    <col min="1808" max="1808" width="12.33203125" style="1" customWidth="1"/>
    <col min="1809" max="1809" width="0" style="1" hidden="1" customWidth="1"/>
    <col min="1810" max="1810" width="3.44140625" style="1" customWidth="1"/>
    <col min="1811" max="1811" width="0" style="1" hidden="1" customWidth="1"/>
    <col min="1812" max="1812" width="17.6640625" style="1" customWidth="1"/>
    <col min="1813" max="1813" width="3.44140625" style="1" customWidth="1"/>
    <col min="1814" max="1814" width="0" style="1" hidden="1" customWidth="1"/>
    <col min="1815" max="1815" width="23.6640625" style="1" customWidth="1"/>
    <col min="1816" max="1816" width="10" style="1" customWidth="1"/>
    <col min="1817" max="1817" width="0" style="1" hidden="1" customWidth="1"/>
    <col min="1818" max="1819" width="14.6640625" style="1" customWidth="1"/>
    <col min="1820" max="1820" width="12.88671875" style="1" customWidth="1"/>
    <col min="1821" max="1821" width="3.33203125" style="1" customWidth="1"/>
    <col min="1822" max="1822" width="30.33203125" style="1" customWidth="1"/>
    <col min="1823" max="1823" width="5" style="1" customWidth="1"/>
    <col min="1824" max="1824" width="0" style="1" hidden="1" customWidth="1"/>
    <col min="1825" max="1825" width="14.33203125" style="1" customWidth="1"/>
    <col min="1826" max="1826" width="5.6640625" style="1" customWidth="1"/>
    <col min="1827" max="1827" width="0" style="1" hidden="1" customWidth="1"/>
    <col min="1828" max="1828" width="17.33203125" style="1" customWidth="1"/>
    <col min="1829" max="1829" width="12.6640625" style="1" customWidth="1"/>
    <col min="1830" max="1830" width="0" style="1" hidden="1" customWidth="1"/>
    <col min="1831" max="1831" width="5.33203125" style="1" customWidth="1"/>
    <col min="1832" max="1832" width="0" style="1" hidden="1" customWidth="1"/>
    <col min="1833" max="1833" width="17" style="1" customWidth="1"/>
    <col min="1834" max="1834" width="6.33203125" style="1" customWidth="1"/>
    <col min="1835" max="1835" width="0" style="1" hidden="1" customWidth="1"/>
    <col min="1836" max="1836" width="14.33203125" style="1" customWidth="1"/>
    <col min="1837" max="1837" width="7.5546875" style="1" customWidth="1"/>
    <col min="1838" max="1838" width="0" style="1" hidden="1" customWidth="1"/>
    <col min="1839" max="1840" width="14.33203125" style="1" customWidth="1"/>
    <col min="1841" max="1841" width="20.88671875" style="1" customWidth="1"/>
    <col min="1842" max="1842" width="14.44140625" style="1" customWidth="1"/>
    <col min="1843" max="1843" width="15" style="1" customWidth="1"/>
    <col min="1844" max="1844" width="2.6640625" style="1" customWidth="1"/>
    <col min="1845" max="1845" width="11.6640625" style="1" customWidth="1"/>
    <col min="1846" max="1846" width="11.5546875" style="1" customWidth="1"/>
    <col min="1847" max="1847" width="2.33203125" style="1" customWidth="1"/>
    <col min="1848" max="1848" width="41" style="1" customWidth="1"/>
    <col min="1849" max="1849" width="14.33203125" style="1" customWidth="1"/>
    <col min="1850" max="1851" width="11.5546875" style="1" customWidth="1"/>
    <col min="1852" max="1852" width="21.88671875" style="1" customWidth="1"/>
    <col min="1853" max="2044" width="11.44140625" style="1"/>
    <col min="2045" max="2045" width="21.88671875" style="1" customWidth="1"/>
    <col min="2046" max="2046" width="13.88671875" style="1" customWidth="1"/>
    <col min="2047" max="2047" width="38.6640625" style="1" customWidth="1"/>
    <col min="2048" max="2048" width="3" style="1" bestFit="1" customWidth="1"/>
    <col min="2049" max="2049" width="32.33203125" style="1" customWidth="1"/>
    <col min="2050" max="2050" width="46.33203125" style="1" customWidth="1"/>
    <col min="2051" max="2051" width="19" style="1" customWidth="1"/>
    <col min="2052" max="2052" width="0" style="1" hidden="1" customWidth="1"/>
    <col min="2053" max="2053" width="17.6640625" style="1" customWidth="1"/>
    <col min="2054" max="2054" width="0" style="1" hidden="1" customWidth="1"/>
    <col min="2055" max="2055" width="22.33203125" style="1" customWidth="1"/>
    <col min="2056" max="2056" width="5.33203125" style="1" customWidth="1"/>
    <col min="2057" max="2057" width="36.33203125" style="1" customWidth="1"/>
    <col min="2058" max="2058" width="5.6640625" style="1" customWidth="1"/>
    <col min="2059" max="2059" width="0" style="1" hidden="1" customWidth="1"/>
    <col min="2060" max="2060" width="20.6640625" style="1" customWidth="1"/>
    <col min="2061" max="2061" width="4.88671875" style="1" customWidth="1"/>
    <col min="2062" max="2062" width="0" style="1" hidden="1" customWidth="1"/>
    <col min="2063" max="2063" width="24.6640625" style="1" customWidth="1"/>
    <col min="2064" max="2064" width="12.33203125" style="1" customWidth="1"/>
    <col min="2065" max="2065" width="0" style="1" hidden="1" customWidth="1"/>
    <col min="2066" max="2066" width="3.44140625" style="1" customWidth="1"/>
    <col min="2067" max="2067" width="0" style="1" hidden="1" customWidth="1"/>
    <col min="2068" max="2068" width="17.6640625" style="1" customWidth="1"/>
    <col min="2069" max="2069" width="3.44140625" style="1" customWidth="1"/>
    <col min="2070" max="2070" width="0" style="1" hidden="1" customWidth="1"/>
    <col min="2071" max="2071" width="23.6640625" style="1" customWidth="1"/>
    <col min="2072" max="2072" width="10" style="1" customWidth="1"/>
    <col min="2073" max="2073" width="0" style="1" hidden="1" customWidth="1"/>
    <col min="2074" max="2075" width="14.6640625" style="1" customWidth="1"/>
    <col min="2076" max="2076" width="12.88671875" style="1" customWidth="1"/>
    <col min="2077" max="2077" width="3.33203125" style="1" customWidth="1"/>
    <col min="2078" max="2078" width="30.33203125" style="1" customWidth="1"/>
    <col min="2079" max="2079" width="5" style="1" customWidth="1"/>
    <col min="2080" max="2080" width="0" style="1" hidden="1" customWidth="1"/>
    <col min="2081" max="2081" width="14.33203125" style="1" customWidth="1"/>
    <col min="2082" max="2082" width="5.6640625" style="1" customWidth="1"/>
    <col min="2083" max="2083" width="0" style="1" hidden="1" customWidth="1"/>
    <col min="2084" max="2084" width="17.33203125" style="1" customWidth="1"/>
    <col min="2085" max="2085" width="12.6640625" style="1" customWidth="1"/>
    <col min="2086" max="2086" width="0" style="1" hidden="1" customWidth="1"/>
    <col min="2087" max="2087" width="5.33203125" style="1" customWidth="1"/>
    <col min="2088" max="2088" width="0" style="1" hidden="1" customWidth="1"/>
    <col min="2089" max="2089" width="17" style="1" customWidth="1"/>
    <col min="2090" max="2090" width="6.33203125" style="1" customWidth="1"/>
    <col min="2091" max="2091" width="0" style="1" hidden="1" customWidth="1"/>
    <col min="2092" max="2092" width="14.33203125" style="1" customWidth="1"/>
    <col min="2093" max="2093" width="7.5546875" style="1" customWidth="1"/>
    <col min="2094" max="2094" width="0" style="1" hidden="1" customWidth="1"/>
    <col min="2095" max="2096" width="14.33203125" style="1" customWidth="1"/>
    <col min="2097" max="2097" width="20.88671875" style="1" customWidth="1"/>
    <col min="2098" max="2098" width="14.44140625" style="1" customWidth="1"/>
    <col min="2099" max="2099" width="15" style="1" customWidth="1"/>
    <col min="2100" max="2100" width="2.6640625" style="1" customWidth="1"/>
    <col min="2101" max="2101" width="11.6640625" style="1" customWidth="1"/>
    <col min="2102" max="2102" width="11.5546875" style="1" customWidth="1"/>
    <col min="2103" max="2103" width="2.33203125" style="1" customWidth="1"/>
    <col min="2104" max="2104" width="41" style="1" customWidth="1"/>
    <col min="2105" max="2105" width="14.33203125" style="1" customWidth="1"/>
    <col min="2106" max="2107" width="11.5546875" style="1" customWidth="1"/>
    <col min="2108" max="2108" width="21.88671875" style="1" customWidth="1"/>
    <col min="2109" max="2300" width="11.44140625" style="1"/>
    <col min="2301" max="2301" width="21.88671875" style="1" customWidth="1"/>
    <col min="2302" max="2302" width="13.88671875" style="1" customWidth="1"/>
    <col min="2303" max="2303" width="38.6640625" style="1" customWidth="1"/>
    <col min="2304" max="2304" width="3" style="1" bestFit="1" customWidth="1"/>
    <col min="2305" max="2305" width="32.33203125" style="1" customWidth="1"/>
    <col min="2306" max="2306" width="46.33203125" style="1" customWidth="1"/>
    <col min="2307" max="2307" width="19" style="1" customWidth="1"/>
    <col min="2308" max="2308" width="0" style="1" hidden="1" customWidth="1"/>
    <col min="2309" max="2309" width="17.6640625" style="1" customWidth="1"/>
    <col min="2310" max="2310" width="0" style="1" hidden="1" customWidth="1"/>
    <col min="2311" max="2311" width="22.33203125" style="1" customWidth="1"/>
    <col min="2312" max="2312" width="5.33203125" style="1" customWidth="1"/>
    <col min="2313" max="2313" width="36.33203125" style="1" customWidth="1"/>
    <col min="2314" max="2314" width="5.6640625" style="1" customWidth="1"/>
    <col min="2315" max="2315" width="0" style="1" hidden="1" customWidth="1"/>
    <col min="2316" max="2316" width="20.6640625" style="1" customWidth="1"/>
    <col min="2317" max="2317" width="4.88671875" style="1" customWidth="1"/>
    <col min="2318" max="2318" width="0" style="1" hidden="1" customWidth="1"/>
    <col min="2319" max="2319" width="24.6640625" style="1" customWidth="1"/>
    <col min="2320" max="2320" width="12.33203125" style="1" customWidth="1"/>
    <col min="2321" max="2321" width="0" style="1" hidden="1" customWidth="1"/>
    <col min="2322" max="2322" width="3.44140625" style="1" customWidth="1"/>
    <col min="2323" max="2323" width="0" style="1" hidden="1" customWidth="1"/>
    <col min="2324" max="2324" width="17.6640625" style="1" customWidth="1"/>
    <col min="2325" max="2325" width="3.44140625" style="1" customWidth="1"/>
    <col min="2326" max="2326" width="0" style="1" hidden="1" customWidth="1"/>
    <col min="2327" max="2327" width="23.6640625" style="1" customWidth="1"/>
    <col min="2328" max="2328" width="10" style="1" customWidth="1"/>
    <col min="2329" max="2329" width="0" style="1" hidden="1" customWidth="1"/>
    <col min="2330" max="2331" width="14.6640625" style="1" customWidth="1"/>
    <col min="2332" max="2332" width="12.88671875" style="1" customWidth="1"/>
    <col min="2333" max="2333" width="3.33203125" style="1" customWidth="1"/>
    <col min="2334" max="2334" width="30.33203125" style="1" customWidth="1"/>
    <col min="2335" max="2335" width="5" style="1" customWidth="1"/>
    <col min="2336" max="2336" width="0" style="1" hidden="1" customWidth="1"/>
    <col min="2337" max="2337" width="14.33203125" style="1" customWidth="1"/>
    <col min="2338" max="2338" width="5.6640625" style="1" customWidth="1"/>
    <col min="2339" max="2339" width="0" style="1" hidden="1" customWidth="1"/>
    <col min="2340" max="2340" width="17.33203125" style="1" customWidth="1"/>
    <col min="2341" max="2341" width="12.6640625" style="1" customWidth="1"/>
    <col min="2342" max="2342" width="0" style="1" hidden="1" customWidth="1"/>
    <col min="2343" max="2343" width="5.33203125" style="1" customWidth="1"/>
    <col min="2344" max="2344" width="0" style="1" hidden="1" customWidth="1"/>
    <col min="2345" max="2345" width="17" style="1" customWidth="1"/>
    <col min="2346" max="2346" width="6.33203125" style="1" customWidth="1"/>
    <col min="2347" max="2347" width="0" style="1" hidden="1" customWidth="1"/>
    <col min="2348" max="2348" width="14.33203125" style="1" customWidth="1"/>
    <col min="2349" max="2349" width="7.5546875" style="1" customWidth="1"/>
    <col min="2350" max="2350" width="0" style="1" hidden="1" customWidth="1"/>
    <col min="2351" max="2352" width="14.33203125" style="1" customWidth="1"/>
    <col min="2353" max="2353" width="20.88671875" style="1" customWidth="1"/>
    <col min="2354" max="2354" width="14.44140625" style="1" customWidth="1"/>
    <col min="2355" max="2355" width="15" style="1" customWidth="1"/>
    <col min="2356" max="2356" width="2.6640625" style="1" customWidth="1"/>
    <col min="2357" max="2357" width="11.6640625" style="1" customWidth="1"/>
    <col min="2358" max="2358" width="11.5546875" style="1" customWidth="1"/>
    <col min="2359" max="2359" width="2.33203125" style="1" customWidth="1"/>
    <col min="2360" max="2360" width="41" style="1" customWidth="1"/>
    <col min="2361" max="2361" width="14.33203125" style="1" customWidth="1"/>
    <col min="2362" max="2363" width="11.5546875" style="1" customWidth="1"/>
    <col min="2364" max="2364" width="21.88671875" style="1" customWidth="1"/>
    <col min="2365" max="2556" width="11.44140625" style="1"/>
    <col min="2557" max="2557" width="21.88671875" style="1" customWidth="1"/>
    <col min="2558" max="2558" width="13.88671875" style="1" customWidth="1"/>
    <col min="2559" max="2559" width="38.6640625" style="1" customWidth="1"/>
    <col min="2560" max="2560" width="3" style="1" bestFit="1" customWidth="1"/>
    <col min="2561" max="2561" width="32.33203125" style="1" customWidth="1"/>
    <col min="2562" max="2562" width="46.33203125" style="1" customWidth="1"/>
    <col min="2563" max="2563" width="19" style="1" customWidth="1"/>
    <col min="2564" max="2564" width="0" style="1" hidden="1" customWidth="1"/>
    <col min="2565" max="2565" width="17.6640625" style="1" customWidth="1"/>
    <col min="2566" max="2566" width="0" style="1" hidden="1" customWidth="1"/>
    <col min="2567" max="2567" width="22.33203125" style="1" customWidth="1"/>
    <col min="2568" max="2568" width="5.33203125" style="1" customWidth="1"/>
    <col min="2569" max="2569" width="36.33203125" style="1" customWidth="1"/>
    <col min="2570" max="2570" width="5.6640625" style="1" customWidth="1"/>
    <col min="2571" max="2571" width="0" style="1" hidden="1" customWidth="1"/>
    <col min="2572" max="2572" width="20.6640625" style="1" customWidth="1"/>
    <col min="2573" max="2573" width="4.88671875" style="1" customWidth="1"/>
    <col min="2574" max="2574" width="0" style="1" hidden="1" customWidth="1"/>
    <col min="2575" max="2575" width="24.6640625" style="1" customWidth="1"/>
    <col min="2576" max="2576" width="12.33203125" style="1" customWidth="1"/>
    <col min="2577" max="2577" width="0" style="1" hidden="1" customWidth="1"/>
    <col min="2578" max="2578" width="3.44140625" style="1" customWidth="1"/>
    <col min="2579" max="2579" width="0" style="1" hidden="1" customWidth="1"/>
    <col min="2580" max="2580" width="17.6640625" style="1" customWidth="1"/>
    <col min="2581" max="2581" width="3.44140625" style="1" customWidth="1"/>
    <col min="2582" max="2582" width="0" style="1" hidden="1" customWidth="1"/>
    <col min="2583" max="2583" width="23.6640625" style="1" customWidth="1"/>
    <col min="2584" max="2584" width="10" style="1" customWidth="1"/>
    <col min="2585" max="2585" width="0" style="1" hidden="1" customWidth="1"/>
    <col min="2586" max="2587" width="14.6640625" style="1" customWidth="1"/>
    <col min="2588" max="2588" width="12.88671875" style="1" customWidth="1"/>
    <col min="2589" max="2589" width="3.33203125" style="1" customWidth="1"/>
    <col min="2590" max="2590" width="30.33203125" style="1" customWidth="1"/>
    <col min="2591" max="2591" width="5" style="1" customWidth="1"/>
    <col min="2592" max="2592" width="0" style="1" hidden="1" customWidth="1"/>
    <col min="2593" max="2593" width="14.33203125" style="1" customWidth="1"/>
    <col min="2594" max="2594" width="5.6640625" style="1" customWidth="1"/>
    <col min="2595" max="2595" width="0" style="1" hidden="1" customWidth="1"/>
    <col min="2596" max="2596" width="17.33203125" style="1" customWidth="1"/>
    <col min="2597" max="2597" width="12.6640625" style="1" customWidth="1"/>
    <col min="2598" max="2598" width="0" style="1" hidden="1" customWidth="1"/>
    <col min="2599" max="2599" width="5.33203125" style="1" customWidth="1"/>
    <col min="2600" max="2600" width="0" style="1" hidden="1" customWidth="1"/>
    <col min="2601" max="2601" width="17" style="1" customWidth="1"/>
    <col min="2602" max="2602" width="6.33203125" style="1" customWidth="1"/>
    <col min="2603" max="2603" width="0" style="1" hidden="1" customWidth="1"/>
    <col min="2604" max="2604" width="14.33203125" style="1" customWidth="1"/>
    <col min="2605" max="2605" width="7.5546875" style="1" customWidth="1"/>
    <col min="2606" max="2606" width="0" style="1" hidden="1" customWidth="1"/>
    <col min="2607" max="2608" width="14.33203125" style="1" customWidth="1"/>
    <col min="2609" max="2609" width="20.88671875" style="1" customWidth="1"/>
    <col min="2610" max="2610" width="14.44140625" style="1" customWidth="1"/>
    <col min="2611" max="2611" width="15" style="1" customWidth="1"/>
    <col min="2612" max="2612" width="2.6640625" style="1" customWidth="1"/>
    <col min="2613" max="2613" width="11.6640625" style="1" customWidth="1"/>
    <col min="2614" max="2614" width="11.5546875" style="1" customWidth="1"/>
    <col min="2615" max="2615" width="2.33203125" style="1" customWidth="1"/>
    <col min="2616" max="2616" width="41" style="1" customWidth="1"/>
    <col min="2617" max="2617" width="14.33203125" style="1" customWidth="1"/>
    <col min="2618" max="2619" width="11.5546875" style="1" customWidth="1"/>
    <col min="2620" max="2620" width="21.88671875" style="1" customWidth="1"/>
    <col min="2621" max="2812" width="11.44140625" style="1"/>
    <col min="2813" max="2813" width="21.88671875" style="1" customWidth="1"/>
    <col min="2814" max="2814" width="13.88671875" style="1" customWidth="1"/>
    <col min="2815" max="2815" width="38.6640625" style="1" customWidth="1"/>
    <col min="2816" max="2816" width="3" style="1" bestFit="1" customWidth="1"/>
    <col min="2817" max="2817" width="32.33203125" style="1" customWidth="1"/>
    <col min="2818" max="2818" width="46.33203125" style="1" customWidth="1"/>
    <col min="2819" max="2819" width="19" style="1" customWidth="1"/>
    <col min="2820" max="2820" width="0" style="1" hidden="1" customWidth="1"/>
    <col min="2821" max="2821" width="17.6640625" style="1" customWidth="1"/>
    <col min="2822" max="2822" width="0" style="1" hidden="1" customWidth="1"/>
    <col min="2823" max="2823" width="22.33203125" style="1" customWidth="1"/>
    <col min="2824" max="2824" width="5.33203125" style="1" customWidth="1"/>
    <col min="2825" max="2825" width="36.33203125" style="1" customWidth="1"/>
    <col min="2826" max="2826" width="5.6640625" style="1" customWidth="1"/>
    <col min="2827" max="2827" width="0" style="1" hidden="1" customWidth="1"/>
    <col min="2828" max="2828" width="20.6640625" style="1" customWidth="1"/>
    <col min="2829" max="2829" width="4.88671875" style="1" customWidth="1"/>
    <col min="2830" max="2830" width="0" style="1" hidden="1" customWidth="1"/>
    <col min="2831" max="2831" width="24.6640625" style="1" customWidth="1"/>
    <col min="2832" max="2832" width="12.33203125" style="1" customWidth="1"/>
    <col min="2833" max="2833" width="0" style="1" hidden="1" customWidth="1"/>
    <col min="2834" max="2834" width="3.44140625" style="1" customWidth="1"/>
    <col min="2835" max="2835" width="0" style="1" hidden="1" customWidth="1"/>
    <col min="2836" max="2836" width="17.6640625" style="1" customWidth="1"/>
    <col min="2837" max="2837" width="3.44140625" style="1" customWidth="1"/>
    <col min="2838" max="2838" width="0" style="1" hidden="1" customWidth="1"/>
    <col min="2839" max="2839" width="23.6640625" style="1" customWidth="1"/>
    <col min="2840" max="2840" width="10" style="1" customWidth="1"/>
    <col min="2841" max="2841" width="0" style="1" hidden="1" customWidth="1"/>
    <col min="2842" max="2843" width="14.6640625" style="1" customWidth="1"/>
    <col min="2844" max="2844" width="12.88671875" style="1" customWidth="1"/>
    <col min="2845" max="2845" width="3.33203125" style="1" customWidth="1"/>
    <col min="2846" max="2846" width="30.33203125" style="1" customWidth="1"/>
    <col min="2847" max="2847" width="5" style="1" customWidth="1"/>
    <col min="2848" max="2848" width="0" style="1" hidden="1" customWidth="1"/>
    <col min="2849" max="2849" width="14.33203125" style="1" customWidth="1"/>
    <col min="2850" max="2850" width="5.6640625" style="1" customWidth="1"/>
    <col min="2851" max="2851" width="0" style="1" hidden="1" customWidth="1"/>
    <col min="2852" max="2852" width="17.33203125" style="1" customWidth="1"/>
    <col min="2853" max="2853" width="12.6640625" style="1" customWidth="1"/>
    <col min="2854" max="2854" width="0" style="1" hidden="1" customWidth="1"/>
    <col min="2855" max="2855" width="5.33203125" style="1" customWidth="1"/>
    <col min="2856" max="2856" width="0" style="1" hidden="1" customWidth="1"/>
    <col min="2857" max="2857" width="17" style="1" customWidth="1"/>
    <col min="2858" max="2858" width="6.33203125" style="1" customWidth="1"/>
    <col min="2859" max="2859" width="0" style="1" hidden="1" customWidth="1"/>
    <col min="2860" max="2860" width="14.33203125" style="1" customWidth="1"/>
    <col min="2861" max="2861" width="7.5546875" style="1" customWidth="1"/>
    <col min="2862" max="2862" width="0" style="1" hidden="1" customWidth="1"/>
    <col min="2863" max="2864" width="14.33203125" style="1" customWidth="1"/>
    <col min="2865" max="2865" width="20.88671875" style="1" customWidth="1"/>
    <col min="2866" max="2866" width="14.44140625" style="1" customWidth="1"/>
    <col min="2867" max="2867" width="15" style="1" customWidth="1"/>
    <col min="2868" max="2868" width="2.6640625" style="1" customWidth="1"/>
    <col min="2869" max="2869" width="11.6640625" style="1" customWidth="1"/>
    <col min="2870" max="2870" width="11.5546875" style="1" customWidth="1"/>
    <col min="2871" max="2871" width="2.33203125" style="1" customWidth="1"/>
    <col min="2872" max="2872" width="41" style="1" customWidth="1"/>
    <col min="2873" max="2873" width="14.33203125" style="1" customWidth="1"/>
    <col min="2874" max="2875" width="11.5546875" style="1" customWidth="1"/>
    <col min="2876" max="2876" width="21.88671875" style="1" customWidth="1"/>
    <col min="2877" max="3068" width="11.44140625" style="1"/>
    <col min="3069" max="3069" width="21.88671875" style="1" customWidth="1"/>
    <col min="3070" max="3070" width="13.88671875" style="1" customWidth="1"/>
    <col min="3071" max="3071" width="38.6640625" style="1" customWidth="1"/>
    <col min="3072" max="3072" width="3" style="1" bestFit="1" customWidth="1"/>
    <col min="3073" max="3073" width="32.33203125" style="1" customWidth="1"/>
    <col min="3074" max="3074" width="46.33203125" style="1" customWidth="1"/>
    <col min="3075" max="3075" width="19" style="1" customWidth="1"/>
    <col min="3076" max="3076" width="0" style="1" hidden="1" customWidth="1"/>
    <col min="3077" max="3077" width="17.6640625" style="1" customWidth="1"/>
    <col min="3078" max="3078" width="0" style="1" hidden="1" customWidth="1"/>
    <col min="3079" max="3079" width="22.33203125" style="1" customWidth="1"/>
    <col min="3080" max="3080" width="5.33203125" style="1" customWidth="1"/>
    <col min="3081" max="3081" width="36.33203125" style="1" customWidth="1"/>
    <col min="3082" max="3082" width="5.6640625" style="1" customWidth="1"/>
    <col min="3083" max="3083" width="0" style="1" hidden="1" customWidth="1"/>
    <col min="3084" max="3084" width="20.6640625" style="1" customWidth="1"/>
    <col min="3085" max="3085" width="4.88671875" style="1" customWidth="1"/>
    <col min="3086" max="3086" width="0" style="1" hidden="1" customWidth="1"/>
    <col min="3087" max="3087" width="24.6640625" style="1" customWidth="1"/>
    <col min="3088" max="3088" width="12.33203125" style="1" customWidth="1"/>
    <col min="3089" max="3089" width="0" style="1" hidden="1" customWidth="1"/>
    <col min="3090" max="3090" width="3.44140625" style="1" customWidth="1"/>
    <col min="3091" max="3091" width="0" style="1" hidden="1" customWidth="1"/>
    <col min="3092" max="3092" width="17.6640625" style="1" customWidth="1"/>
    <col min="3093" max="3093" width="3.44140625" style="1" customWidth="1"/>
    <col min="3094" max="3094" width="0" style="1" hidden="1" customWidth="1"/>
    <col min="3095" max="3095" width="23.6640625" style="1" customWidth="1"/>
    <col min="3096" max="3096" width="10" style="1" customWidth="1"/>
    <col min="3097" max="3097" width="0" style="1" hidden="1" customWidth="1"/>
    <col min="3098" max="3099" width="14.6640625" style="1" customWidth="1"/>
    <col min="3100" max="3100" width="12.88671875" style="1" customWidth="1"/>
    <col min="3101" max="3101" width="3.33203125" style="1" customWidth="1"/>
    <col min="3102" max="3102" width="30.33203125" style="1" customWidth="1"/>
    <col min="3103" max="3103" width="5" style="1" customWidth="1"/>
    <col min="3104" max="3104" width="0" style="1" hidden="1" customWidth="1"/>
    <col min="3105" max="3105" width="14.33203125" style="1" customWidth="1"/>
    <col min="3106" max="3106" width="5.6640625" style="1" customWidth="1"/>
    <col min="3107" max="3107" width="0" style="1" hidden="1" customWidth="1"/>
    <col min="3108" max="3108" width="17.33203125" style="1" customWidth="1"/>
    <col min="3109" max="3109" width="12.6640625" style="1" customWidth="1"/>
    <col min="3110" max="3110" width="0" style="1" hidden="1" customWidth="1"/>
    <col min="3111" max="3111" width="5.33203125" style="1" customWidth="1"/>
    <col min="3112" max="3112" width="0" style="1" hidden="1" customWidth="1"/>
    <col min="3113" max="3113" width="17" style="1" customWidth="1"/>
    <col min="3114" max="3114" width="6.33203125" style="1" customWidth="1"/>
    <col min="3115" max="3115" width="0" style="1" hidden="1" customWidth="1"/>
    <col min="3116" max="3116" width="14.33203125" style="1" customWidth="1"/>
    <col min="3117" max="3117" width="7.5546875" style="1" customWidth="1"/>
    <col min="3118" max="3118" width="0" style="1" hidden="1" customWidth="1"/>
    <col min="3119" max="3120" width="14.33203125" style="1" customWidth="1"/>
    <col min="3121" max="3121" width="20.88671875" style="1" customWidth="1"/>
    <col min="3122" max="3122" width="14.44140625" style="1" customWidth="1"/>
    <col min="3123" max="3123" width="15" style="1" customWidth="1"/>
    <col min="3124" max="3124" width="2.6640625" style="1" customWidth="1"/>
    <col min="3125" max="3125" width="11.6640625" style="1" customWidth="1"/>
    <col min="3126" max="3126" width="11.5546875" style="1" customWidth="1"/>
    <col min="3127" max="3127" width="2.33203125" style="1" customWidth="1"/>
    <col min="3128" max="3128" width="41" style="1" customWidth="1"/>
    <col min="3129" max="3129" width="14.33203125" style="1" customWidth="1"/>
    <col min="3130" max="3131" width="11.5546875" style="1" customWidth="1"/>
    <col min="3132" max="3132" width="21.88671875" style="1" customWidth="1"/>
    <col min="3133" max="3324" width="11.44140625" style="1"/>
    <col min="3325" max="3325" width="21.88671875" style="1" customWidth="1"/>
    <col min="3326" max="3326" width="13.88671875" style="1" customWidth="1"/>
    <col min="3327" max="3327" width="38.6640625" style="1" customWidth="1"/>
    <col min="3328" max="3328" width="3" style="1" bestFit="1" customWidth="1"/>
    <col min="3329" max="3329" width="32.33203125" style="1" customWidth="1"/>
    <col min="3330" max="3330" width="46.33203125" style="1" customWidth="1"/>
    <col min="3331" max="3331" width="19" style="1" customWidth="1"/>
    <col min="3332" max="3332" width="0" style="1" hidden="1" customWidth="1"/>
    <col min="3333" max="3333" width="17.6640625" style="1" customWidth="1"/>
    <col min="3334" max="3334" width="0" style="1" hidden="1" customWidth="1"/>
    <col min="3335" max="3335" width="22.33203125" style="1" customWidth="1"/>
    <col min="3336" max="3336" width="5.33203125" style="1" customWidth="1"/>
    <col min="3337" max="3337" width="36.33203125" style="1" customWidth="1"/>
    <col min="3338" max="3338" width="5.6640625" style="1" customWidth="1"/>
    <col min="3339" max="3339" width="0" style="1" hidden="1" customWidth="1"/>
    <col min="3340" max="3340" width="20.6640625" style="1" customWidth="1"/>
    <col min="3341" max="3341" width="4.88671875" style="1" customWidth="1"/>
    <col min="3342" max="3342" width="0" style="1" hidden="1" customWidth="1"/>
    <col min="3343" max="3343" width="24.6640625" style="1" customWidth="1"/>
    <col min="3344" max="3344" width="12.33203125" style="1" customWidth="1"/>
    <col min="3345" max="3345" width="0" style="1" hidden="1" customWidth="1"/>
    <col min="3346" max="3346" width="3.44140625" style="1" customWidth="1"/>
    <col min="3347" max="3347" width="0" style="1" hidden="1" customWidth="1"/>
    <col min="3348" max="3348" width="17.6640625" style="1" customWidth="1"/>
    <col min="3349" max="3349" width="3.44140625" style="1" customWidth="1"/>
    <col min="3350" max="3350" width="0" style="1" hidden="1" customWidth="1"/>
    <col min="3351" max="3351" width="23.6640625" style="1" customWidth="1"/>
    <col min="3352" max="3352" width="10" style="1" customWidth="1"/>
    <col min="3353" max="3353" width="0" style="1" hidden="1" customWidth="1"/>
    <col min="3354" max="3355" width="14.6640625" style="1" customWidth="1"/>
    <col min="3356" max="3356" width="12.88671875" style="1" customWidth="1"/>
    <col min="3357" max="3357" width="3.33203125" style="1" customWidth="1"/>
    <col min="3358" max="3358" width="30.33203125" style="1" customWidth="1"/>
    <col min="3359" max="3359" width="5" style="1" customWidth="1"/>
    <col min="3360" max="3360" width="0" style="1" hidden="1" customWidth="1"/>
    <col min="3361" max="3361" width="14.33203125" style="1" customWidth="1"/>
    <col min="3362" max="3362" width="5.6640625" style="1" customWidth="1"/>
    <col min="3363" max="3363" width="0" style="1" hidden="1" customWidth="1"/>
    <col min="3364" max="3364" width="17.33203125" style="1" customWidth="1"/>
    <col min="3365" max="3365" width="12.6640625" style="1" customWidth="1"/>
    <col min="3366" max="3366" width="0" style="1" hidden="1" customWidth="1"/>
    <col min="3367" max="3367" width="5.33203125" style="1" customWidth="1"/>
    <col min="3368" max="3368" width="0" style="1" hidden="1" customWidth="1"/>
    <col min="3369" max="3369" width="17" style="1" customWidth="1"/>
    <col min="3370" max="3370" width="6.33203125" style="1" customWidth="1"/>
    <col min="3371" max="3371" width="0" style="1" hidden="1" customWidth="1"/>
    <col min="3372" max="3372" width="14.33203125" style="1" customWidth="1"/>
    <col min="3373" max="3373" width="7.5546875" style="1" customWidth="1"/>
    <col min="3374" max="3374" width="0" style="1" hidden="1" customWidth="1"/>
    <col min="3375" max="3376" width="14.33203125" style="1" customWidth="1"/>
    <col min="3377" max="3377" width="20.88671875" style="1" customWidth="1"/>
    <col min="3378" max="3378" width="14.44140625" style="1" customWidth="1"/>
    <col min="3379" max="3379" width="15" style="1" customWidth="1"/>
    <col min="3380" max="3380" width="2.6640625" style="1" customWidth="1"/>
    <col min="3381" max="3381" width="11.6640625" style="1" customWidth="1"/>
    <col min="3382" max="3382" width="11.5546875" style="1" customWidth="1"/>
    <col min="3383" max="3383" width="2.33203125" style="1" customWidth="1"/>
    <col min="3384" max="3384" width="41" style="1" customWidth="1"/>
    <col min="3385" max="3385" width="14.33203125" style="1" customWidth="1"/>
    <col min="3386" max="3387" width="11.5546875" style="1" customWidth="1"/>
    <col min="3388" max="3388" width="21.88671875" style="1" customWidth="1"/>
    <col min="3389" max="3580" width="11.44140625" style="1"/>
    <col min="3581" max="3581" width="21.88671875" style="1" customWidth="1"/>
    <col min="3582" max="3582" width="13.88671875" style="1" customWidth="1"/>
    <col min="3583" max="3583" width="38.6640625" style="1" customWidth="1"/>
    <col min="3584" max="3584" width="3" style="1" bestFit="1" customWidth="1"/>
    <col min="3585" max="3585" width="32.33203125" style="1" customWidth="1"/>
    <col min="3586" max="3586" width="46.33203125" style="1" customWidth="1"/>
    <col min="3587" max="3587" width="19" style="1" customWidth="1"/>
    <col min="3588" max="3588" width="0" style="1" hidden="1" customWidth="1"/>
    <col min="3589" max="3589" width="17.6640625" style="1" customWidth="1"/>
    <col min="3590" max="3590" width="0" style="1" hidden="1" customWidth="1"/>
    <col min="3591" max="3591" width="22.33203125" style="1" customWidth="1"/>
    <col min="3592" max="3592" width="5.33203125" style="1" customWidth="1"/>
    <col min="3593" max="3593" width="36.33203125" style="1" customWidth="1"/>
    <col min="3594" max="3594" width="5.6640625" style="1" customWidth="1"/>
    <col min="3595" max="3595" width="0" style="1" hidden="1" customWidth="1"/>
    <col min="3596" max="3596" width="20.6640625" style="1" customWidth="1"/>
    <col min="3597" max="3597" width="4.88671875" style="1" customWidth="1"/>
    <col min="3598" max="3598" width="0" style="1" hidden="1" customWidth="1"/>
    <col min="3599" max="3599" width="24.6640625" style="1" customWidth="1"/>
    <col min="3600" max="3600" width="12.33203125" style="1" customWidth="1"/>
    <col min="3601" max="3601" width="0" style="1" hidden="1" customWidth="1"/>
    <col min="3602" max="3602" width="3.44140625" style="1" customWidth="1"/>
    <col min="3603" max="3603" width="0" style="1" hidden="1" customWidth="1"/>
    <col min="3604" max="3604" width="17.6640625" style="1" customWidth="1"/>
    <col min="3605" max="3605" width="3.44140625" style="1" customWidth="1"/>
    <col min="3606" max="3606" width="0" style="1" hidden="1" customWidth="1"/>
    <col min="3607" max="3607" width="23.6640625" style="1" customWidth="1"/>
    <col min="3608" max="3608" width="10" style="1" customWidth="1"/>
    <col min="3609" max="3609" width="0" style="1" hidden="1" customWidth="1"/>
    <col min="3610" max="3611" width="14.6640625" style="1" customWidth="1"/>
    <col min="3612" max="3612" width="12.88671875" style="1" customWidth="1"/>
    <col min="3613" max="3613" width="3.33203125" style="1" customWidth="1"/>
    <col min="3614" max="3614" width="30.33203125" style="1" customWidth="1"/>
    <col min="3615" max="3615" width="5" style="1" customWidth="1"/>
    <col min="3616" max="3616" width="0" style="1" hidden="1" customWidth="1"/>
    <col min="3617" max="3617" width="14.33203125" style="1" customWidth="1"/>
    <col min="3618" max="3618" width="5.6640625" style="1" customWidth="1"/>
    <col min="3619" max="3619" width="0" style="1" hidden="1" customWidth="1"/>
    <col min="3620" max="3620" width="17.33203125" style="1" customWidth="1"/>
    <col min="3621" max="3621" width="12.6640625" style="1" customWidth="1"/>
    <col min="3622" max="3622" width="0" style="1" hidden="1" customWidth="1"/>
    <col min="3623" max="3623" width="5.33203125" style="1" customWidth="1"/>
    <col min="3624" max="3624" width="0" style="1" hidden="1" customWidth="1"/>
    <col min="3625" max="3625" width="17" style="1" customWidth="1"/>
    <col min="3626" max="3626" width="6.33203125" style="1" customWidth="1"/>
    <col min="3627" max="3627" width="0" style="1" hidden="1" customWidth="1"/>
    <col min="3628" max="3628" width="14.33203125" style="1" customWidth="1"/>
    <col min="3629" max="3629" width="7.5546875" style="1" customWidth="1"/>
    <col min="3630" max="3630" width="0" style="1" hidden="1" customWidth="1"/>
    <col min="3631" max="3632" width="14.33203125" style="1" customWidth="1"/>
    <col min="3633" max="3633" width="20.88671875" style="1" customWidth="1"/>
    <col min="3634" max="3634" width="14.44140625" style="1" customWidth="1"/>
    <col min="3635" max="3635" width="15" style="1" customWidth="1"/>
    <col min="3636" max="3636" width="2.6640625" style="1" customWidth="1"/>
    <col min="3637" max="3637" width="11.6640625" style="1" customWidth="1"/>
    <col min="3638" max="3638" width="11.5546875" style="1" customWidth="1"/>
    <col min="3639" max="3639" width="2.33203125" style="1" customWidth="1"/>
    <col min="3640" max="3640" width="41" style="1" customWidth="1"/>
    <col min="3641" max="3641" width="14.33203125" style="1" customWidth="1"/>
    <col min="3642" max="3643" width="11.5546875" style="1" customWidth="1"/>
    <col min="3644" max="3644" width="21.88671875" style="1" customWidth="1"/>
    <col min="3645" max="3836" width="11.44140625" style="1"/>
    <col min="3837" max="3837" width="21.88671875" style="1" customWidth="1"/>
    <col min="3838" max="3838" width="13.88671875" style="1" customWidth="1"/>
    <col min="3839" max="3839" width="38.6640625" style="1" customWidth="1"/>
    <col min="3840" max="3840" width="3" style="1" bestFit="1" customWidth="1"/>
    <col min="3841" max="3841" width="32.33203125" style="1" customWidth="1"/>
    <col min="3842" max="3842" width="46.33203125" style="1" customWidth="1"/>
    <col min="3843" max="3843" width="19" style="1" customWidth="1"/>
    <col min="3844" max="3844" width="0" style="1" hidden="1" customWidth="1"/>
    <col min="3845" max="3845" width="17.6640625" style="1" customWidth="1"/>
    <col min="3846" max="3846" width="0" style="1" hidden="1" customWidth="1"/>
    <col min="3847" max="3847" width="22.33203125" style="1" customWidth="1"/>
    <col min="3848" max="3848" width="5.33203125" style="1" customWidth="1"/>
    <col min="3849" max="3849" width="36.33203125" style="1" customWidth="1"/>
    <col min="3850" max="3850" width="5.6640625" style="1" customWidth="1"/>
    <col min="3851" max="3851" width="0" style="1" hidden="1" customWidth="1"/>
    <col min="3852" max="3852" width="20.6640625" style="1" customWidth="1"/>
    <col min="3853" max="3853" width="4.88671875" style="1" customWidth="1"/>
    <col min="3854" max="3854" width="0" style="1" hidden="1" customWidth="1"/>
    <col min="3855" max="3855" width="24.6640625" style="1" customWidth="1"/>
    <col min="3856" max="3856" width="12.33203125" style="1" customWidth="1"/>
    <col min="3857" max="3857" width="0" style="1" hidden="1" customWidth="1"/>
    <col min="3858" max="3858" width="3.44140625" style="1" customWidth="1"/>
    <col min="3859" max="3859" width="0" style="1" hidden="1" customWidth="1"/>
    <col min="3860" max="3860" width="17.6640625" style="1" customWidth="1"/>
    <col min="3861" max="3861" width="3.44140625" style="1" customWidth="1"/>
    <col min="3862" max="3862" width="0" style="1" hidden="1" customWidth="1"/>
    <col min="3863" max="3863" width="23.6640625" style="1" customWidth="1"/>
    <col min="3864" max="3864" width="10" style="1" customWidth="1"/>
    <col min="3865" max="3865" width="0" style="1" hidden="1" customWidth="1"/>
    <col min="3866" max="3867" width="14.6640625" style="1" customWidth="1"/>
    <col min="3868" max="3868" width="12.88671875" style="1" customWidth="1"/>
    <col min="3869" max="3869" width="3.33203125" style="1" customWidth="1"/>
    <col min="3870" max="3870" width="30.33203125" style="1" customWidth="1"/>
    <col min="3871" max="3871" width="5" style="1" customWidth="1"/>
    <col min="3872" max="3872" width="0" style="1" hidden="1" customWidth="1"/>
    <col min="3873" max="3873" width="14.33203125" style="1" customWidth="1"/>
    <col min="3874" max="3874" width="5.6640625" style="1" customWidth="1"/>
    <col min="3875" max="3875" width="0" style="1" hidden="1" customWidth="1"/>
    <col min="3876" max="3876" width="17.33203125" style="1" customWidth="1"/>
    <col min="3877" max="3877" width="12.6640625" style="1" customWidth="1"/>
    <col min="3878" max="3878" width="0" style="1" hidden="1" customWidth="1"/>
    <col min="3879" max="3879" width="5.33203125" style="1" customWidth="1"/>
    <col min="3880" max="3880" width="0" style="1" hidden="1" customWidth="1"/>
    <col min="3881" max="3881" width="17" style="1" customWidth="1"/>
    <col min="3882" max="3882" width="6.33203125" style="1" customWidth="1"/>
    <col min="3883" max="3883" width="0" style="1" hidden="1" customWidth="1"/>
    <col min="3884" max="3884" width="14.33203125" style="1" customWidth="1"/>
    <col min="3885" max="3885" width="7.5546875" style="1" customWidth="1"/>
    <col min="3886" max="3886" width="0" style="1" hidden="1" customWidth="1"/>
    <col min="3887" max="3888" width="14.33203125" style="1" customWidth="1"/>
    <col min="3889" max="3889" width="20.88671875" style="1" customWidth="1"/>
    <col min="3890" max="3890" width="14.44140625" style="1" customWidth="1"/>
    <col min="3891" max="3891" width="15" style="1" customWidth="1"/>
    <col min="3892" max="3892" width="2.6640625" style="1" customWidth="1"/>
    <col min="3893" max="3893" width="11.6640625" style="1" customWidth="1"/>
    <col min="3894" max="3894" width="11.5546875" style="1" customWidth="1"/>
    <col min="3895" max="3895" width="2.33203125" style="1" customWidth="1"/>
    <col min="3896" max="3896" width="41" style="1" customWidth="1"/>
    <col min="3897" max="3897" width="14.33203125" style="1" customWidth="1"/>
    <col min="3898" max="3899" width="11.5546875" style="1" customWidth="1"/>
    <col min="3900" max="3900" width="21.88671875" style="1" customWidth="1"/>
    <col min="3901" max="4092" width="11.44140625" style="1"/>
    <col min="4093" max="4093" width="21.88671875" style="1" customWidth="1"/>
    <col min="4094" max="4094" width="13.88671875" style="1" customWidth="1"/>
    <col min="4095" max="4095" width="38.6640625" style="1" customWidth="1"/>
    <col min="4096" max="4096" width="3" style="1" bestFit="1" customWidth="1"/>
    <col min="4097" max="4097" width="32.33203125" style="1" customWidth="1"/>
    <col min="4098" max="4098" width="46.33203125" style="1" customWidth="1"/>
    <col min="4099" max="4099" width="19" style="1" customWidth="1"/>
    <col min="4100" max="4100" width="0" style="1" hidden="1" customWidth="1"/>
    <col min="4101" max="4101" width="17.6640625" style="1" customWidth="1"/>
    <col min="4102" max="4102" width="0" style="1" hidden="1" customWidth="1"/>
    <col min="4103" max="4103" width="22.33203125" style="1" customWidth="1"/>
    <col min="4104" max="4104" width="5.33203125" style="1" customWidth="1"/>
    <col min="4105" max="4105" width="36.33203125" style="1" customWidth="1"/>
    <col min="4106" max="4106" width="5.6640625" style="1" customWidth="1"/>
    <col min="4107" max="4107" width="0" style="1" hidden="1" customWidth="1"/>
    <col min="4108" max="4108" width="20.6640625" style="1" customWidth="1"/>
    <col min="4109" max="4109" width="4.88671875" style="1" customWidth="1"/>
    <col min="4110" max="4110" width="0" style="1" hidden="1" customWidth="1"/>
    <col min="4111" max="4111" width="24.6640625" style="1" customWidth="1"/>
    <col min="4112" max="4112" width="12.33203125" style="1" customWidth="1"/>
    <col min="4113" max="4113" width="0" style="1" hidden="1" customWidth="1"/>
    <col min="4114" max="4114" width="3.44140625" style="1" customWidth="1"/>
    <col min="4115" max="4115" width="0" style="1" hidden="1" customWidth="1"/>
    <col min="4116" max="4116" width="17.6640625" style="1" customWidth="1"/>
    <col min="4117" max="4117" width="3.44140625" style="1" customWidth="1"/>
    <col min="4118" max="4118" width="0" style="1" hidden="1" customWidth="1"/>
    <col min="4119" max="4119" width="23.6640625" style="1" customWidth="1"/>
    <col min="4120" max="4120" width="10" style="1" customWidth="1"/>
    <col min="4121" max="4121" width="0" style="1" hidden="1" customWidth="1"/>
    <col min="4122" max="4123" width="14.6640625" style="1" customWidth="1"/>
    <col min="4124" max="4124" width="12.88671875" style="1" customWidth="1"/>
    <col min="4125" max="4125" width="3.33203125" style="1" customWidth="1"/>
    <col min="4126" max="4126" width="30.33203125" style="1" customWidth="1"/>
    <col min="4127" max="4127" width="5" style="1" customWidth="1"/>
    <col min="4128" max="4128" width="0" style="1" hidden="1" customWidth="1"/>
    <col min="4129" max="4129" width="14.33203125" style="1" customWidth="1"/>
    <col min="4130" max="4130" width="5.6640625" style="1" customWidth="1"/>
    <col min="4131" max="4131" width="0" style="1" hidden="1" customWidth="1"/>
    <col min="4132" max="4132" width="17.33203125" style="1" customWidth="1"/>
    <col min="4133" max="4133" width="12.6640625" style="1" customWidth="1"/>
    <col min="4134" max="4134" width="0" style="1" hidden="1" customWidth="1"/>
    <col min="4135" max="4135" width="5.33203125" style="1" customWidth="1"/>
    <col min="4136" max="4136" width="0" style="1" hidden="1" customWidth="1"/>
    <col min="4137" max="4137" width="17" style="1" customWidth="1"/>
    <col min="4138" max="4138" width="6.33203125" style="1" customWidth="1"/>
    <col min="4139" max="4139" width="0" style="1" hidden="1" customWidth="1"/>
    <col min="4140" max="4140" width="14.33203125" style="1" customWidth="1"/>
    <col min="4141" max="4141" width="7.5546875" style="1" customWidth="1"/>
    <col min="4142" max="4142" width="0" style="1" hidden="1" customWidth="1"/>
    <col min="4143" max="4144" width="14.33203125" style="1" customWidth="1"/>
    <col min="4145" max="4145" width="20.88671875" style="1" customWidth="1"/>
    <col min="4146" max="4146" width="14.44140625" style="1" customWidth="1"/>
    <col min="4147" max="4147" width="15" style="1" customWidth="1"/>
    <col min="4148" max="4148" width="2.6640625" style="1" customWidth="1"/>
    <col min="4149" max="4149" width="11.6640625" style="1" customWidth="1"/>
    <col min="4150" max="4150" width="11.5546875" style="1" customWidth="1"/>
    <col min="4151" max="4151" width="2.33203125" style="1" customWidth="1"/>
    <col min="4152" max="4152" width="41" style="1" customWidth="1"/>
    <col min="4153" max="4153" width="14.33203125" style="1" customWidth="1"/>
    <col min="4154" max="4155" width="11.5546875" style="1" customWidth="1"/>
    <col min="4156" max="4156" width="21.88671875" style="1" customWidth="1"/>
    <col min="4157" max="4348" width="11.44140625" style="1"/>
    <col min="4349" max="4349" width="21.88671875" style="1" customWidth="1"/>
    <col min="4350" max="4350" width="13.88671875" style="1" customWidth="1"/>
    <col min="4351" max="4351" width="38.6640625" style="1" customWidth="1"/>
    <col min="4352" max="4352" width="3" style="1" bestFit="1" customWidth="1"/>
    <col min="4353" max="4353" width="32.33203125" style="1" customWidth="1"/>
    <col min="4354" max="4354" width="46.33203125" style="1" customWidth="1"/>
    <col min="4355" max="4355" width="19" style="1" customWidth="1"/>
    <col min="4356" max="4356" width="0" style="1" hidden="1" customWidth="1"/>
    <col min="4357" max="4357" width="17.6640625" style="1" customWidth="1"/>
    <col min="4358" max="4358" width="0" style="1" hidden="1" customWidth="1"/>
    <col min="4359" max="4359" width="22.33203125" style="1" customWidth="1"/>
    <col min="4360" max="4360" width="5.33203125" style="1" customWidth="1"/>
    <col min="4361" max="4361" width="36.33203125" style="1" customWidth="1"/>
    <col min="4362" max="4362" width="5.6640625" style="1" customWidth="1"/>
    <col min="4363" max="4363" width="0" style="1" hidden="1" customWidth="1"/>
    <col min="4364" max="4364" width="20.6640625" style="1" customWidth="1"/>
    <col min="4365" max="4365" width="4.88671875" style="1" customWidth="1"/>
    <col min="4366" max="4366" width="0" style="1" hidden="1" customWidth="1"/>
    <col min="4367" max="4367" width="24.6640625" style="1" customWidth="1"/>
    <col min="4368" max="4368" width="12.33203125" style="1" customWidth="1"/>
    <col min="4369" max="4369" width="0" style="1" hidden="1" customWidth="1"/>
    <col min="4370" max="4370" width="3.44140625" style="1" customWidth="1"/>
    <col min="4371" max="4371" width="0" style="1" hidden="1" customWidth="1"/>
    <col min="4372" max="4372" width="17.6640625" style="1" customWidth="1"/>
    <col min="4373" max="4373" width="3.44140625" style="1" customWidth="1"/>
    <col min="4374" max="4374" width="0" style="1" hidden="1" customWidth="1"/>
    <col min="4375" max="4375" width="23.6640625" style="1" customWidth="1"/>
    <col min="4376" max="4376" width="10" style="1" customWidth="1"/>
    <col min="4377" max="4377" width="0" style="1" hidden="1" customWidth="1"/>
    <col min="4378" max="4379" width="14.6640625" style="1" customWidth="1"/>
    <col min="4380" max="4380" width="12.88671875" style="1" customWidth="1"/>
    <col min="4381" max="4381" width="3.33203125" style="1" customWidth="1"/>
    <col min="4382" max="4382" width="30.33203125" style="1" customWidth="1"/>
    <col min="4383" max="4383" width="5" style="1" customWidth="1"/>
    <col min="4384" max="4384" width="0" style="1" hidden="1" customWidth="1"/>
    <col min="4385" max="4385" width="14.33203125" style="1" customWidth="1"/>
    <col min="4386" max="4386" width="5.6640625" style="1" customWidth="1"/>
    <col min="4387" max="4387" width="0" style="1" hidden="1" customWidth="1"/>
    <col min="4388" max="4388" width="17.33203125" style="1" customWidth="1"/>
    <col min="4389" max="4389" width="12.6640625" style="1" customWidth="1"/>
    <col min="4390" max="4390" width="0" style="1" hidden="1" customWidth="1"/>
    <col min="4391" max="4391" width="5.33203125" style="1" customWidth="1"/>
    <col min="4392" max="4392" width="0" style="1" hidden="1" customWidth="1"/>
    <col min="4393" max="4393" width="17" style="1" customWidth="1"/>
    <col min="4394" max="4394" width="6.33203125" style="1" customWidth="1"/>
    <col min="4395" max="4395" width="0" style="1" hidden="1" customWidth="1"/>
    <col min="4396" max="4396" width="14.33203125" style="1" customWidth="1"/>
    <col min="4397" max="4397" width="7.5546875" style="1" customWidth="1"/>
    <col min="4398" max="4398" width="0" style="1" hidden="1" customWidth="1"/>
    <col min="4399" max="4400" width="14.33203125" style="1" customWidth="1"/>
    <col min="4401" max="4401" width="20.88671875" style="1" customWidth="1"/>
    <col min="4402" max="4402" width="14.44140625" style="1" customWidth="1"/>
    <col min="4403" max="4403" width="15" style="1" customWidth="1"/>
    <col min="4404" max="4404" width="2.6640625" style="1" customWidth="1"/>
    <col min="4405" max="4405" width="11.6640625" style="1" customWidth="1"/>
    <col min="4406" max="4406" width="11.5546875" style="1" customWidth="1"/>
    <col min="4407" max="4407" width="2.33203125" style="1" customWidth="1"/>
    <col min="4408" max="4408" width="41" style="1" customWidth="1"/>
    <col min="4409" max="4409" width="14.33203125" style="1" customWidth="1"/>
    <col min="4410" max="4411" width="11.5546875" style="1" customWidth="1"/>
    <col min="4412" max="4412" width="21.88671875" style="1" customWidth="1"/>
    <col min="4413" max="4604" width="11.44140625" style="1"/>
    <col min="4605" max="4605" width="21.88671875" style="1" customWidth="1"/>
    <col min="4606" max="4606" width="13.88671875" style="1" customWidth="1"/>
    <col min="4607" max="4607" width="38.6640625" style="1" customWidth="1"/>
    <col min="4608" max="4608" width="3" style="1" bestFit="1" customWidth="1"/>
    <col min="4609" max="4609" width="32.33203125" style="1" customWidth="1"/>
    <col min="4610" max="4610" width="46.33203125" style="1" customWidth="1"/>
    <col min="4611" max="4611" width="19" style="1" customWidth="1"/>
    <col min="4612" max="4612" width="0" style="1" hidden="1" customWidth="1"/>
    <col min="4613" max="4613" width="17.6640625" style="1" customWidth="1"/>
    <col min="4614" max="4614" width="0" style="1" hidden="1" customWidth="1"/>
    <col min="4615" max="4615" width="22.33203125" style="1" customWidth="1"/>
    <col min="4616" max="4616" width="5.33203125" style="1" customWidth="1"/>
    <col min="4617" max="4617" width="36.33203125" style="1" customWidth="1"/>
    <col min="4618" max="4618" width="5.6640625" style="1" customWidth="1"/>
    <col min="4619" max="4619" width="0" style="1" hidden="1" customWidth="1"/>
    <col min="4620" max="4620" width="20.6640625" style="1" customWidth="1"/>
    <col min="4621" max="4621" width="4.88671875" style="1" customWidth="1"/>
    <col min="4622" max="4622" width="0" style="1" hidden="1" customWidth="1"/>
    <col min="4623" max="4623" width="24.6640625" style="1" customWidth="1"/>
    <col min="4624" max="4624" width="12.33203125" style="1" customWidth="1"/>
    <col min="4625" max="4625" width="0" style="1" hidden="1" customWidth="1"/>
    <col min="4626" max="4626" width="3.44140625" style="1" customWidth="1"/>
    <col min="4627" max="4627" width="0" style="1" hidden="1" customWidth="1"/>
    <col min="4628" max="4628" width="17.6640625" style="1" customWidth="1"/>
    <col min="4629" max="4629" width="3.44140625" style="1" customWidth="1"/>
    <col min="4630" max="4630" width="0" style="1" hidden="1" customWidth="1"/>
    <col min="4631" max="4631" width="23.6640625" style="1" customWidth="1"/>
    <col min="4632" max="4632" width="10" style="1" customWidth="1"/>
    <col min="4633" max="4633" width="0" style="1" hidden="1" customWidth="1"/>
    <col min="4634" max="4635" width="14.6640625" style="1" customWidth="1"/>
    <col min="4636" max="4636" width="12.88671875" style="1" customWidth="1"/>
    <col min="4637" max="4637" width="3.33203125" style="1" customWidth="1"/>
    <col min="4638" max="4638" width="30.33203125" style="1" customWidth="1"/>
    <col min="4639" max="4639" width="5" style="1" customWidth="1"/>
    <col min="4640" max="4640" width="0" style="1" hidden="1" customWidth="1"/>
    <col min="4641" max="4641" width="14.33203125" style="1" customWidth="1"/>
    <col min="4642" max="4642" width="5.6640625" style="1" customWidth="1"/>
    <col min="4643" max="4643" width="0" style="1" hidden="1" customWidth="1"/>
    <col min="4644" max="4644" width="17.33203125" style="1" customWidth="1"/>
    <col min="4645" max="4645" width="12.6640625" style="1" customWidth="1"/>
    <col min="4646" max="4646" width="0" style="1" hidden="1" customWidth="1"/>
    <col min="4647" max="4647" width="5.33203125" style="1" customWidth="1"/>
    <col min="4648" max="4648" width="0" style="1" hidden="1" customWidth="1"/>
    <col min="4649" max="4649" width="17" style="1" customWidth="1"/>
    <col min="4650" max="4650" width="6.33203125" style="1" customWidth="1"/>
    <col min="4651" max="4651" width="0" style="1" hidden="1" customWidth="1"/>
    <col min="4652" max="4652" width="14.33203125" style="1" customWidth="1"/>
    <col min="4653" max="4653" width="7.5546875" style="1" customWidth="1"/>
    <col min="4654" max="4654" width="0" style="1" hidden="1" customWidth="1"/>
    <col min="4655" max="4656" width="14.33203125" style="1" customWidth="1"/>
    <col min="4657" max="4657" width="20.88671875" style="1" customWidth="1"/>
    <col min="4658" max="4658" width="14.44140625" style="1" customWidth="1"/>
    <col min="4659" max="4659" width="15" style="1" customWidth="1"/>
    <col min="4660" max="4660" width="2.6640625" style="1" customWidth="1"/>
    <col min="4661" max="4661" width="11.6640625" style="1" customWidth="1"/>
    <col min="4662" max="4662" width="11.5546875" style="1" customWidth="1"/>
    <col min="4663" max="4663" width="2.33203125" style="1" customWidth="1"/>
    <col min="4664" max="4664" width="41" style="1" customWidth="1"/>
    <col min="4665" max="4665" width="14.33203125" style="1" customWidth="1"/>
    <col min="4666" max="4667" width="11.5546875" style="1" customWidth="1"/>
    <col min="4668" max="4668" width="21.88671875" style="1" customWidth="1"/>
    <col min="4669" max="4860" width="11.44140625" style="1"/>
    <col min="4861" max="4861" width="21.88671875" style="1" customWidth="1"/>
    <col min="4862" max="4862" width="13.88671875" style="1" customWidth="1"/>
    <col min="4863" max="4863" width="38.6640625" style="1" customWidth="1"/>
    <col min="4864" max="4864" width="3" style="1" bestFit="1" customWidth="1"/>
    <col min="4865" max="4865" width="32.33203125" style="1" customWidth="1"/>
    <col min="4866" max="4866" width="46.33203125" style="1" customWidth="1"/>
    <col min="4867" max="4867" width="19" style="1" customWidth="1"/>
    <col min="4868" max="4868" width="0" style="1" hidden="1" customWidth="1"/>
    <col min="4869" max="4869" width="17.6640625" style="1" customWidth="1"/>
    <col min="4870" max="4870" width="0" style="1" hidden="1" customWidth="1"/>
    <col min="4871" max="4871" width="22.33203125" style="1" customWidth="1"/>
    <col min="4872" max="4872" width="5.33203125" style="1" customWidth="1"/>
    <col min="4873" max="4873" width="36.33203125" style="1" customWidth="1"/>
    <col min="4874" max="4874" width="5.6640625" style="1" customWidth="1"/>
    <col min="4875" max="4875" width="0" style="1" hidden="1" customWidth="1"/>
    <col min="4876" max="4876" width="20.6640625" style="1" customWidth="1"/>
    <col min="4877" max="4877" width="4.88671875" style="1" customWidth="1"/>
    <col min="4878" max="4878" width="0" style="1" hidden="1" customWidth="1"/>
    <col min="4879" max="4879" width="24.6640625" style="1" customWidth="1"/>
    <col min="4880" max="4880" width="12.33203125" style="1" customWidth="1"/>
    <col min="4881" max="4881" width="0" style="1" hidden="1" customWidth="1"/>
    <col min="4882" max="4882" width="3.44140625" style="1" customWidth="1"/>
    <col min="4883" max="4883" width="0" style="1" hidden="1" customWidth="1"/>
    <col min="4884" max="4884" width="17.6640625" style="1" customWidth="1"/>
    <col min="4885" max="4885" width="3.44140625" style="1" customWidth="1"/>
    <col min="4886" max="4886" width="0" style="1" hidden="1" customWidth="1"/>
    <col min="4887" max="4887" width="23.6640625" style="1" customWidth="1"/>
    <col min="4888" max="4888" width="10" style="1" customWidth="1"/>
    <col min="4889" max="4889" width="0" style="1" hidden="1" customWidth="1"/>
    <col min="4890" max="4891" width="14.6640625" style="1" customWidth="1"/>
    <col min="4892" max="4892" width="12.88671875" style="1" customWidth="1"/>
    <col min="4893" max="4893" width="3.33203125" style="1" customWidth="1"/>
    <col min="4894" max="4894" width="30.33203125" style="1" customWidth="1"/>
    <col min="4895" max="4895" width="5" style="1" customWidth="1"/>
    <col min="4896" max="4896" width="0" style="1" hidden="1" customWidth="1"/>
    <col min="4897" max="4897" width="14.33203125" style="1" customWidth="1"/>
    <col min="4898" max="4898" width="5.6640625" style="1" customWidth="1"/>
    <col min="4899" max="4899" width="0" style="1" hidden="1" customWidth="1"/>
    <col min="4900" max="4900" width="17.33203125" style="1" customWidth="1"/>
    <col min="4901" max="4901" width="12.6640625" style="1" customWidth="1"/>
    <col min="4902" max="4902" width="0" style="1" hidden="1" customWidth="1"/>
    <col min="4903" max="4903" width="5.33203125" style="1" customWidth="1"/>
    <col min="4904" max="4904" width="0" style="1" hidden="1" customWidth="1"/>
    <col min="4905" max="4905" width="17" style="1" customWidth="1"/>
    <col min="4906" max="4906" width="6.33203125" style="1" customWidth="1"/>
    <col min="4907" max="4907" width="0" style="1" hidden="1" customWidth="1"/>
    <col min="4908" max="4908" width="14.33203125" style="1" customWidth="1"/>
    <col min="4909" max="4909" width="7.5546875" style="1" customWidth="1"/>
    <col min="4910" max="4910" width="0" style="1" hidden="1" customWidth="1"/>
    <col min="4911" max="4912" width="14.33203125" style="1" customWidth="1"/>
    <col min="4913" max="4913" width="20.88671875" style="1" customWidth="1"/>
    <col min="4914" max="4914" width="14.44140625" style="1" customWidth="1"/>
    <col min="4915" max="4915" width="15" style="1" customWidth="1"/>
    <col min="4916" max="4916" width="2.6640625" style="1" customWidth="1"/>
    <col min="4917" max="4917" width="11.6640625" style="1" customWidth="1"/>
    <col min="4918" max="4918" width="11.5546875" style="1" customWidth="1"/>
    <col min="4919" max="4919" width="2.33203125" style="1" customWidth="1"/>
    <col min="4920" max="4920" width="41" style="1" customWidth="1"/>
    <col min="4921" max="4921" width="14.33203125" style="1" customWidth="1"/>
    <col min="4922" max="4923" width="11.5546875" style="1" customWidth="1"/>
    <col min="4924" max="4924" width="21.88671875" style="1" customWidth="1"/>
    <col min="4925" max="5116" width="11.44140625" style="1"/>
    <col min="5117" max="5117" width="21.88671875" style="1" customWidth="1"/>
    <col min="5118" max="5118" width="13.88671875" style="1" customWidth="1"/>
    <col min="5119" max="5119" width="38.6640625" style="1" customWidth="1"/>
    <col min="5120" max="5120" width="3" style="1" bestFit="1" customWidth="1"/>
    <col min="5121" max="5121" width="32.33203125" style="1" customWidth="1"/>
    <col min="5122" max="5122" width="46.33203125" style="1" customWidth="1"/>
    <col min="5123" max="5123" width="19" style="1" customWidth="1"/>
    <col min="5124" max="5124" width="0" style="1" hidden="1" customWidth="1"/>
    <col min="5125" max="5125" width="17.6640625" style="1" customWidth="1"/>
    <col min="5126" max="5126" width="0" style="1" hidden="1" customWidth="1"/>
    <col min="5127" max="5127" width="22.33203125" style="1" customWidth="1"/>
    <col min="5128" max="5128" width="5.33203125" style="1" customWidth="1"/>
    <col min="5129" max="5129" width="36.33203125" style="1" customWidth="1"/>
    <col min="5130" max="5130" width="5.6640625" style="1" customWidth="1"/>
    <col min="5131" max="5131" width="0" style="1" hidden="1" customWidth="1"/>
    <col min="5132" max="5132" width="20.6640625" style="1" customWidth="1"/>
    <col min="5133" max="5133" width="4.88671875" style="1" customWidth="1"/>
    <col min="5134" max="5134" width="0" style="1" hidden="1" customWidth="1"/>
    <col min="5135" max="5135" width="24.6640625" style="1" customWidth="1"/>
    <col min="5136" max="5136" width="12.33203125" style="1" customWidth="1"/>
    <col min="5137" max="5137" width="0" style="1" hidden="1" customWidth="1"/>
    <col min="5138" max="5138" width="3.44140625" style="1" customWidth="1"/>
    <col min="5139" max="5139" width="0" style="1" hidden="1" customWidth="1"/>
    <col min="5140" max="5140" width="17.6640625" style="1" customWidth="1"/>
    <col min="5141" max="5141" width="3.44140625" style="1" customWidth="1"/>
    <col min="5142" max="5142" width="0" style="1" hidden="1" customWidth="1"/>
    <col min="5143" max="5143" width="23.6640625" style="1" customWidth="1"/>
    <col min="5144" max="5144" width="10" style="1" customWidth="1"/>
    <col min="5145" max="5145" width="0" style="1" hidden="1" customWidth="1"/>
    <col min="5146" max="5147" width="14.6640625" style="1" customWidth="1"/>
    <col min="5148" max="5148" width="12.88671875" style="1" customWidth="1"/>
    <col min="5149" max="5149" width="3.33203125" style="1" customWidth="1"/>
    <col min="5150" max="5150" width="30.33203125" style="1" customWidth="1"/>
    <col min="5151" max="5151" width="5" style="1" customWidth="1"/>
    <col min="5152" max="5152" width="0" style="1" hidden="1" customWidth="1"/>
    <col min="5153" max="5153" width="14.33203125" style="1" customWidth="1"/>
    <col min="5154" max="5154" width="5.6640625" style="1" customWidth="1"/>
    <col min="5155" max="5155" width="0" style="1" hidden="1" customWidth="1"/>
    <col min="5156" max="5156" width="17.33203125" style="1" customWidth="1"/>
    <col min="5157" max="5157" width="12.6640625" style="1" customWidth="1"/>
    <col min="5158" max="5158" width="0" style="1" hidden="1" customWidth="1"/>
    <col min="5159" max="5159" width="5.33203125" style="1" customWidth="1"/>
    <col min="5160" max="5160" width="0" style="1" hidden="1" customWidth="1"/>
    <col min="5161" max="5161" width="17" style="1" customWidth="1"/>
    <col min="5162" max="5162" width="6.33203125" style="1" customWidth="1"/>
    <col min="5163" max="5163" width="0" style="1" hidden="1" customWidth="1"/>
    <col min="5164" max="5164" width="14.33203125" style="1" customWidth="1"/>
    <col min="5165" max="5165" width="7.5546875" style="1" customWidth="1"/>
    <col min="5166" max="5166" width="0" style="1" hidden="1" customWidth="1"/>
    <col min="5167" max="5168" width="14.33203125" style="1" customWidth="1"/>
    <col min="5169" max="5169" width="20.88671875" style="1" customWidth="1"/>
    <col min="5170" max="5170" width="14.44140625" style="1" customWidth="1"/>
    <col min="5171" max="5171" width="15" style="1" customWidth="1"/>
    <col min="5172" max="5172" width="2.6640625" style="1" customWidth="1"/>
    <col min="5173" max="5173" width="11.6640625" style="1" customWidth="1"/>
    <col min="5174" max="5174" width="11.5546875" style="1" customWidth="1"/>
    <col min="5175" max="5175" width="2.33203125" style="1" customWidth="1"/>
    <col min="5176" max="5176" width="41" style="1" customWidth="1"/>
    <col min="5177" max="5177" width="14.33203125" style="1" customWidth="1"/>
    <col min="5178" max="5179" width="11.5546875" style="1" customWidth="1"/>
    <col min="5180" max="5180" width="21.88671875" style="1" customWidth="1"/>
    <col min="5181" max="5372" width="11.44140625" style="1"/>
    <col min="5373" max="5373" width="21.88671875" style="1" customWidth="1"/>
    <col min="5374" max="5374" width="13.88671875" style="1" customWidth="1"/>
    <col min="5375" max="5375" width="38.6640625" style="1" customWidth="1"/>
    <col min="5376" max="5376" width="3" style="1" bestFit="1" customWidth="1"/>
    <col min="5377" max="5377" width="32.33203125" style="1" customWidth="1"/>
    <col min="5378" max="5378" width="46.33203125" style="1" customWidth="1"/>
    <col min="5379" max="5379" width="19" style="1" customWidth="1"/>
    <col min="5380" max="5380" width="0" style="1" hidden="1" customWidth="1"/>
    <col min="5381" max="5381" width="17.6640625" style="1" customWidth="1"/>
    <col min="5382" max="5382" width="0" style="1" hidden="1" customWidth="1"/>
    <col min="5383" max="5383" width="22.33203125" style="1" customWidth="1"/>
    <col min="5384" max="5384" width="5.33203125" style="1" customWidth="1"/>
    <col min="5385" max="5385" width="36.33203125" style="1" customWidth="1"/>
    <col min="5386" max="5386" width="5.6640625" style="1" customWidth="1"/>
    <col min="5387" max="5387" width="0" style="1" hidden="1" customWidth="1"/>
    <col min="5388" max="5388" width="20.6640625" style="1" customWidth="1"/>
    <col min="5389" max="5389" width="4.88671875" style="1" customWidth="1"/>
    <col min="5390" max="5390" width="0" style="1" hidden="1" customWidth="1"/>
    <col min="5391" max="5391" width="24.6640625" style="1" customWidth="1"/>
    <col min="5392" max="5392" width="12.33203125" style="1" customWidth="1"/>
    <col min="5393" max="5393" width="0" style="1" hidden="1" customWidth="1"/>
    <col min="5394" max="5394" width="3.44140625" style="1" customWidth="1"/>
    <col min="5395" max="5395" width="0" style="1" hidden="1" customWidth="1"/>
    <col min="5396" max="5396" width="17.6640625" style="1" customWidth="1"/>
    <col min="5397" max="5397" width="3.44140625" style="1" customWidth="1"/>
    <col min="5398" max="5398" width="0" style="1" hidden="1" customWidth="1"/>
    <col min="5399" max="5399" width="23.6640625" style="1" customWidth="1"/>
    <col min="5400" max="5400" width="10" style="1" customWidth="1"/>
    <col min="5401" max="5401" width="0" style="1" hidden="1" customWidth="1"/>
    <col min="5402" max="5403" width="14.6640625" style="1" customWidth="1"/>
    <col min="5404" max="5404" width="12.88671875" style="1" customWidth="1"/>
    <col min="5405" max="5405" width="3.33203125" style="1" customWidth="1"/>
    <col min="5406" max="5406" width="30.33203125" style="1" customWidth="1"/>
    <col min="5407" max="5407" width="5" style="1" customWidth="1"/>
    <col min="5408" max="5408" width="0" style="1" hidden="1" customWidth="1"/>
    <col min="5409" max="5409" width="14.33203125" style="1" customWidth="1"/>
    <col min="5410" max="5410" width="5.6640625" style="1" customWidth="1"/>
    <col min="5411" max="5411" width="0" style="1" hidden="1" customWidth="1"/>
    <col min="5412" max="5412" width="17.33203125" style="1" customWidth="1"/>
    <col min="5413" max="5413" width="12.6640625" style="1" customWidth="1"/>
    <col min="5414" max="5414" width="0" style="1" hidden="1" customWidth="1"/>
    <col min="5415" max="5415" width="5.33203125" style="1" customWidth="1"/>
    <col min="5416" max="5416" width="0" style="1" hidden="1" customWidth="1"/>
    <col min="5417" max="5417" width="17" style="1" customWidth="1"/>
    <col min="5418" max="5418" width="6.33203125" style="1" customWidth="1"/>
    <col min="5419" max="5419" width="0" style="1" hidden="1" customWidth="1"/>
    <col min="5420" max="5420" width="14.33203125" style="1" customWidth="1"/>
    <col min="5421" max="5421" width="7.5546875" style="1" customWidth="1"/>
    <col min="5422" max="5422" width="0" style="1" hidden="1" customWidth="1"/>
    <col min="5423" max="5424" width="14.33203125" style="1" customWidth="1"/>
    <col min="5425" max="5425" width="20.88671875" style="1" customWidth="1"/>
    <col min="5426" max="5426" width="14.44140625" style="1" customWidth="1"/>
    <col min="5427" max="5427" width="15" style="1" customWidth="1"/>
    <col min="5428" max="5428" width="2.6640625" style="1" customWidth="1"/>
    <col min="5429" max="5429" width="11.6640625" style="1" customWidth="1"/>
    <col min="5430" max="5430" width="11.5546875" style="1" customWidth="1"/>
    <col min="5431" max="5431" width="2.33203125" style="1" customWidth="1"/>
    <col min="5432" max="5432" width="41" style="1" customWidth="1"/>
    <col min="5433" max="5433" width="14.33203125" style="1" customWidth="1"/>
    <col min="5434" max="5435" width="11.5546875" style="1" customWidth="1"/>
    <col min="5436" max="5436" width="21.88671875" style="1" customWidth="1"/>
    <col min="5437" max="5628" width="11.44140625" style="1"/>
    <col min="5629" max="5629" width="21.88671875" style="1" customWidth="1"/>
    <col min="5630" max="5630" width="13.88671875" style="1" customWidth="1"/>
    <col min="5631" max="5631" width="38.6640625" style="1" customWidth="1"/>
    <col min="5632" max="5632" width="3" style="1" bestFit="1" customWidth="1"/>
    <col min="5633" max="5633" width="32.33203125" style="1" customWidth="1"/>
    <col min="5634" max="5634" width="46.33203125" style="1" customWidth="1"/>
    <col min="5635" max="5635" width="19" style="1" customWidth="1"/>
    <col min="5636" max="5636" width="0" style="1" hidden="1" customWidth="1"/>
    <col min="5637" max="5637" width="17.6640625" style="1" customWidth="1"/>
    <col min="5638" max="5638" width="0" style="1" hidden="1" customWidth="1"/>
    <col min="5639" max="5639" width="22.33203125" style="1" customWidth="1"/>
    <col min="5640" max="5640" width="5.33203125" style="1" customWidth="1"/>
    <col min="5641" max="5641" width="36.33203125" style="1" customWidth="1"/>
    <col min="5642" max="5642" width="5.6640625" style="1" customWidth="1"/>
    <col min="5643" max="5643" width="0" style="1" hidden="1" customWidth="1"/>
    <col min="5644" max="5644" width="20.6640625" style="1" customWidth="1"/>
    <col min="5645" max="5645" width="4.88671875" style="1" customWidth="1"/>
    <col min="5646" max="5646" width="0" style="1" hidden="1" customWidth="1"/>
    <col min="5647" max="5647" width="24.6640625" style="1" customWidth="1"/>
    <col min="5648" max="5648" width="12.33203125" style="1" customWidth="1"/>
    <col min="5649" max="5649" width="0" style="1" hidden="1" customWidth="1"/>
    <col min="5650" max="5650" width="3.44140625" style="1" customWidth="1"/>
    <col min="5651" max="5651" width="0" style="1" hidden="1" customWidth="1"/>
    <col min="5652" max="5652" width="17.6640625" style="1" customWidth="1"/>
    <col min="5653" max="5653" width="3.44140625" style="1" customWidth="1"/>
    <col min="5654" max="5654" width="0" style="1" hidden="1" customWidth="1"/>
    <col min="5655" max="5655" width="23.6640625" style="1" customWidth="1"/>
    <col min="5656" max="5656" width="10" style="1" customWidth="1"/>
    <col min="5657" max="5657" width="0" style="1" hidden="1" customWidth="1"/>
    <col min="5658" max="5659" width="14.6640625" style="1" customWidth="1"/>
    <col min="5660" max="5660" width="12.88671875" style="1" customWidth="1"/>
    <col min="5661" max="5661" width="3.33203125" style="1" customWidth="1"/>
    <col min="5662" max="5662" width="30.33203125" style="1" customWidth="1"/>
    <col min="5663" max="5663" width="5" style="1" customWidth="1"/>
    <col min="5664" max="5664" width="0" style="1" hidden="1" customWidth="1"/>
    <col min="5665" max="5665" width="14.33203125" style="1" customWidth="1"/>
    <col min="5666" max="5666" width="5.6640625" style="1" customWidth="1"/>
    <col min="5667" max="5667" width="0" style="1" hidden="1" customWidth="1"/>
    <col min="5668" max="5668" width="17.33203125" style="1" customWidth="1"/>
    <col min="5669" max="5669" width="12.6640625" style="1" customWidth="1"/>
    <col min="5670" max="5670" width="0" style="1" hidden="1" customWidth="1"/>
    <col min="5671" max="5671" width="5.33203125" style="1" customWidth="1"/>
    <col min="5672" max="5672" width="0" style="1" hidden="1" customWidth="1"/>
    <col min="5673" max="5673" width="17" style="1" customWidth="1"/>
    <col min="5674" max="5674" width="6.33203125" style="1" customWidth="1"/>
    <col min="5675" max="5675" width="0" style="1" hidden="1" customWidth="1"/>
    <col min="5676" max="5676" width="14.33203125" style="1" customWidth="1"/>
    <col min="5677" max="5677" width="7.5546875" style="1" customWidth="1"/>
    <col min="5678" max="5678" width="0" style="1" hidden="1" customWidth="1"/>
    <col min="5679" max="5680" width="14.33203125" style="1" customWidth="1"/>
    <col min="5681" max="5681" width="20.88671875" style="1" customWidth="1"/>
    <col min="5682" max="5682" width="14.44140625" style="1" customWidth="1"/>
    <col min="5683" max="5683" width="15" style="1" customWidth="1"/>
    <col min="5684" max="5684" width="2.6640625" style="1" customWidth="1"/>
    <col min="5685" max="5685" width="11.6640625" style="1" customWidth="1"/>
    <col min="5686" max="5686" width="11.5546875" style="1" customWidth="1"/>
    <col min="5687" max="5687" width="2.33203125" style="1" customWidth="1"/>
    <col min="5688" max="5688" width="41" style="1" customWidth="1"/>
    <col min="5689" max="5689" width="14.33203125" style="1" customWidth="1"/>
    <col min="5690" max="5691" width="11.5546875" style="1" customWidth="1"/>
    <col min="5692" max="5692" width="21.88671875" style="1" customWidth="1"/>
    <col min="5693" max="5884" width="11.44140625" style="1"/>
    <col min="5885" max="5885" width="21.88671875" style="1" customWidth="1"/>
    <col min="5886" max="5886" width="13.88671875" style="1" customWidth="1"/>
    <col min="5887" max="5887" width="38.6640625" style="1" customWidth="1"/>
    <col min="5888" max="5888" width="3" style="1" bestFit="1" customWidth="1"/>
    <col min="5889" max="5889" width="32.33203125" style="1" customWidth="1"/>
    <col min="5890" max="5890" width="46.33203125" style="1" customWidth="1"/>
    <col min="5891" max="5891" width="19" style="1" customWidth="1"/>
    <col min="5892" max="5892" width="0" style="1" hidden="1" customWidth="1"/>
    <col min="5893" max="5893" width="17.6640625" style="1" customWidth="1"/>
    <col min="5894" max="5894" width="0" style="1" hidden="1" customWidth="1"/>
    <col min="5895" max="5895" width="22.33203125" style="1" customWidth="1"/>
    <col min="5896" max="5896" width="5.33203125" style="1" customWidth="1"/>
    <col min="5897" max="5897" width="36.33203125" style="1" customWidth="1"/>
    <col min="5898" max="5898" width="5.6640625" style="1" customWidth="1"/>
    <col min="5899" max="5899" width="0" style="1" hidden="1" customWidth="1"/>
    <col min="5900" max="5900" width="20.6640625" style="1" customWidth="1"/>
    <col min="5901" max="5901" width="4.88671875" style="1" customWidth="1"/>
    <col min="5902" max="5902" width="0" style="1" hidden="1" customWidth="1"/>
    <col min="5903" max="5903" width="24.6640625" style="1" customWidth="1"/>
    <col min="5904" max="5904" width="12.33203125" style="1" customWidth="1"/>
    <col min="5905" max="5905" width="0" style="1" hidden="1" customWidth="1"/>
    <col min="5906" max="5906" width="3.44140625" style="1" customWidth="1"/>
    <col min="5907" max="5907" width="0" style="1" hidden="1" customWidth="1"/>
    <col min="5908" max="5908" width="17.6640625" style="1" customWidth="1"/>
    <col min="5909" max="5909" width="3.44140625" style="1" customWidth="1"/>
    <col min="5910" max="5910" width="0" style="1" hidden="1" customWidth="1"/>
    <col min="5911" max="5911" width="23.6640625" style="1" customWidth="1"/>
    <col min="5912" max="5912" width="10" style="1" customWidth="1"/>
    <col min="5913" max="5913" width="0" style="1" hidden="1" customWidth="1"/>
    <col min="5914" max="5915" width="14.6640625" style="1" customWidth="1"/>
    <col min="5916" max="5916" width="12.88671875" style="1" customWidth="1"/>
    <col min="5917" max="5917" width="3.33203125" style="1" customWidth="1"/>
    <col min="5918" max="5918" width="30.33203125" style="1" customWidth="1"/>
    <col min="5919" max="5919" width="5" style="1" customWidth="1"/>
    <col min="5920" max="5920" width="0" style="1" hidden="1" customWidth="1"/>
    <col min="5921" max="5921" width="14.33203125" style="1" customWidth="1"/>
    <col min="5922" max="5922" width="5.6640625" style="1" customWidth="1"/>
    <col min="5923" max="5923" width="0" style="1" hidden="1" customWidth="1"/>
    <col min="5924" max="5924" width="17.33203125" style="1" customWidth="1"/>
    <col min="5925" max="5925" width="12.6640625" style="1" customWidth="1"/>
    <col min="5926" max="5926" width="0" style="1" hidden="1" customWidth="1"/>
    <col min="5927" max="5927" width="5.33203125" style="1" customWidth="1"/>
    <col min="5928" max="5928" width="0" style="1" hidden="1" customWidth="1"/>
    <col min="5929" max="5929" width="17" style="1" customWidth="1"/>
    <col min="5930" max="5930" width="6.33203125" style="1" customWidth="1"/>
    <col min="5931" max="5931" width="0" style="1" hidden="1" customWidth="1"/>
    <col min="5932" max="5932" width="14.33203125" style="1" customWidth="1"/>
    <col min="5933" max="5933" width="7.5546875" style="1" customWidth="1"/>
    <col min="5934" max="5934" width="0" style="1" hidden="1" customWidth="1"/>
    <col min="5935" max="5936" width="14.33203125" style="1" customWidth="1"/>
    <col min="5937" max="5937" width="20.88671875" style="1" customWidth="1"/>
    <col min="5938" max="5938" width="14.44140625" style="1" customWidth="1"/>
    <col min="5939" max="5939" width="15" style="1" customWidth="1"/>
    <col min="5940" max="5940" width="2.6640625" style="1" customWidth="1"/>
    <col min="5941" max="5941" width="11.6640625" style="1" customWidth="1"/>
    <col min="5942" max="5942" width="11.5546875" style="1" customWidth="1"/>
    <col min="5943" max="5943" width="2.33203125" style="1" customWidth="1"/>
    <col min="5944" max="5944" width="41" style="1" customWidth="1"/>
    <col min="5945" max="5945" width="14.33203125" style="1" customWidth="1"/>
    <col min="5946" max="5947" width="11.5546875" style="1" customWidth="1"/>
    <col min="5948" max="5948" width="21.88671875" style="1" customWidth="1"/>
    <col min="5949" max="6140" width="11.44140625" style="1"/>
    <col min="6141" max="6141" width="21.88671875" style="1" customWidth="1"/>
    <col min="6142" max="6142" width="13.88671875" style="1" customWidth="1"/>
    <col min="6143" max="6143" width="38.6640625" style="1" customWidth="1"/>
    <col min="6144" max="6144" width="3" style="1" bestFit="1" customWidth="1"/>
    <col min="6145" max="6145" width="32.33203125" style="1" customWidth="1"/>
    <col min="6146" max="6146" width="46.33203125" style="1" customWidth="1"/>
    <col min="6147" max="6147" width="19" style="1" customWidth="1"/>
    <col min="6148" max="6148" width="0" style="1" hidden="1" customWidth="1"/>
    <col min="6149" max="6149" width="17.6640625" style="1" customWidth="1"/>
    <col min="6150" max="6150" width="0" style="1" hidden="1" customWidth="1"/>
    <col min="6151" max="6151" width="22.33203125" style="1" customWidth="1"/>
    <col min="6152" max="6152" width="5.33203125" style="1" customWidth="1"/>
    <col min="6153" max="6153" width="36.33203125" style="1" customWidth="1"/>
    <col min="6154" max="6154" width="5.6640625" style="1" customWidth="1"/>
    <col min="6155" max="6155" width="0" style="1" hidden="1" customWidth="1"/>
    <col min="6156" max="6156" width="20.6640625" style="1" customWidth="1"/>
    <col min="6157" max="6157" width="4.88671875" style="1" customWidth="1"/>
    <col min="6158" max="6158" width="0" style="1" hidden="1" customWidth="1"/>
    <col min="6159" max="6159" width="24.6640625" style="1" customWidth="1"/>
    <col min="6160" max="6160" width="12.33203125" style="1" customWidth="1"/>
    <col min="6161" max="6161" width="0" style="1" hidden="1" customWidth="1"/>
    <col min="6162" max="6162" width="3.44140625" style="1" customWidth="1"/>
    <col min="6163" max="6163" width="0" style="1" hidden="1" customWidth="1"/>
    <col min="6164" max="6164" width="17.6640625" style="1" customWidth="1"/>
    <col min="6165" max="6165" width="3.44140625" style="1" customWidth="1"/>
    <col min="6166" max="6166" width="0" style="1" hidden="1" customWidth="1"/>
    <col min="6167" max="6167" width="23.6640625" style="1" customWidth="1"/>
    <col min="6168" max="6168" width="10" style="1" customWidth="1"/>
    <col min="6169" max="6169" width="0" style="1" hidden="1" customWidth="1"/>
    <col min="6170" max="6171" width="14.6640625" style="1" customWidth="1"/>
    <col min="6172" max="6172" width="12.88671875" style="1" customWidth="1"/>
    <col min="6173" max="6173" width="3.33203125" style="1" customWidth="1"/>
    <col min="6174" max="6174" width="30.33203125" style="1" customWidth="1"/>
    <col min="6175" max="6175" width="5" style="1" customWidth="1"/>
    <col min="6176" max="6176" width="0" style="1" hidden="1" customWidth="1"/>
    <col min="6177" max="6177" width="14.33203125" style="1" customWidth="1"/>
    <col min="6178" max="6178" width="5.6640625" style="1" customWidth="1"/>
    <col min="6179" max="6179" width="0" style="1" hidden="1" customWidth="1"/>
    <col min="6180" max="6180" width="17.33203125" style="1" customWidth="1"/>
    <col min="6181" max="6181" width="12.6640625" style="1" customWidth="1"/>
    <col min="6182" max="6182" width="0" style="1" hidden="1" customWidth="1"/>
    <col min="6183" max="6183" width="5.33203125" style="1" customWidth="1"/>
    <col min="6184" max="6184" width="0" style="1" hidden="1" customWidth="1"/>
    <col min="6185" max="6185" width="17" style="1" customWidth="1"/>
    <col min="6186" max="6186" width="6.33203125" style="1" customWidth="1"/>
    <col min="6187" max="6187" width="0" style="1" hidden="1" customWidth="1"/>
    <col min="6188" max="6188" width="14.33203125" style="1" customWidth="1"/>
    <col min="6189" max="6189" width="7.5546875" style="1" customWidth="1"/>
    <col min="6190" max="6190" width="0" style="1" hidden="1" customWidth="1"/>
    <col min="6191" max="6192" width="14.33203125" style="1" customWidth="1"/>
    <col min="6193" max="6193" width="20.88671875" style="1" customWidth="1"/>
    <col min="6194" max="6194" width="14.44140625" style="1" customWidth="1"/>
    <col min="6195" max="6195" width="15" style="1" customWidth="1"/>
    <col min="6196" max="6196" width="2.6640625" style="1" customWidth="1"/>
    <col min="6197" max="6197" width="11.6640625" style="1" customWidth="1"/>
    <col min="6198" max="6198" width="11.5546875" style="1" customWidth="1"/>
    <col min="6199" max="6199" width="2.33203125" style="1" customWidth="1"/>
    <col min="6200" max="6200" width="41" style="1" customWidth="1"/>
    <col min="6201" max="6201" width="14.33203125" style="1" customWidth="1"/>
    <col min="6202" max="6203" width="11.5546875" style="1" customWidth="1"/>
    <col min="6204" max="6204" width="21.88671875" style="1" customWidth="1"/>
    <col min="6205" max="6396" width="11.44140625" style="1"/>
    <col min="6397" max="6397" width="21.88671875" style="1" customWidth="1"/>
    <col min="6398" max="6398" width="13.88671875" style="1" customWidth="1"/>
    <col min="6399" max="6399" width="38.6640625" style="1" customWidth="1"/>
    <col min="6400" max="6400" width="3" style="1" bestFit="1" customWidth="1"/>
    <col min="6401" max="6401" width="32.33203125" style="1" customWidth="1"/>
    <col min="6402" max="6402" width="46.33203125" style="1" customWidth="1"/>
    <col min="6403" max="6403" width="19" style="1" customWidth="1"/>
    <col min="6404" max="6404" width="0" style="1" hidden="1" customWidth="1"/>
    <col min="6405" max="6405" width="17.6640625" style="1" customWidth="1"/>
    <col min="6406" max="6406" width="0" style="1" hidden="1" customWidth="1"/>
    <col min="6407" max="6407" width="22.33203125" style="1" customWidth="1"/>
    <col min="6408" max="6408" width="5.33203125" style="1" customWidth="1"/>
    <col min="6409" max="6409" width="36.33203125" style="1" customWidth="1"/>
    <col min="6410" max="6410" width="5.6640625" style="1" customWidth="1"/>
    <col min="6411" max="6411" width="0" style="1" hidden="1" customWidth="1"/>
    <col min="6412" max="6412" width="20.6640625" style="1" customWidth="1"/>
    <col min="6413" max="6413" width="4.88671875" style="1" customWidth="1"/>
    <col min="6414" max="6414" width="0" style="1" hidden="1" customWidth="1"/>
    <col min="6415" max="6415" width="24.6640625" style="1" customWidth="1"/>
    <col min="6416" max="6416" width="12.33203125" style="1" customWidth="1"/>
    <col min="6417" max="6417" width="0" style="1" hidden="1" customWidth="1"/>
    <col min="6418" max="6418" width="3.44140625" style="1" customWidth="1"/>
    <col min="6419" max="6419" width="0" style="1" hidden="1" customWidth="1"/>
    <col min="6420" max="6420" width="17.6640625" style="1" customWidth="1"/>
    <col min="6421" max="6421" width="3.44140625" style="1" customWidth="1"/>
    <col min="6422" max="6422" width="0" style="1" hidden="1" customWidth="1"/>
    <col min="6423" max="6423" width="23.6640625" style="1" customWidth="1"/>
    <col min="6424" max="6424" width="10" style="1" customWidth="1"/>
    <col min="6425" max="6425" width="0" style="1" hidden="1" customWidth="1"/>
    <col min="6426" max="6427" width="14.6640625" style="1" customWidth="1"/>
    <col min="6428" max="6428" width="12.88671875" style="1" customWidth="1"/>
    <col min="6429" max="6429" width="3.33203125" style="1" customWidth="1"/>
    <col min="6430" max="6430" width="30.33203125" style="1" customWidth="1"/>
    <col min="6431" max="6431" width="5" style="1" customWidth="1"/>
    <col min="6432" max="6432" width="0" style="1" hidden="1" customWidth="1"/>
    <col min="6433" max="6433" width="14.33203125" style="1" customWidth="1"/>
    <col min="6434" max="6434" width="5.6640625" style="1" customWidth="1"/>
    <col min="6435" max="6435" width="0" style="1" hidden="1" customWidth="1"/>
    <col min="6436" max="6436" width="17.33203125" style="1" customWidth="1"/>
    <col min="6437" max="6437" width="12.6640625" style="1" customWidth="1"/>
    <col min="6438" max="6438" width="0" style="1" hidden="1" customWidth="1"/>
    <col min="6439" max="6439" width="5.33203125" style="1" customWidth="1"/>
    <col min="6440" max="6440" width="0" style="1" hidden="1" customWidth="1"/>
    <col min="6441" max="6441" width="17" style="1" customWidth="1"/>
    <col min="6442" max="6442" width="6.33203125" style="1" customWidth="1"/>
    <col min="6443" max="6443" width="0" style="1" hidden="1" customWidth="1"/>
    <col min="6444" max="6444" width="14.33203125" style="1" customWidth="1"/>
    <col min="6445" max="6445" width="7.5546875" style="1" customWidth="1"/>
    <col min="6446" max="6446" width="0" style="1" hidden="1" customWidth="1"/>
    <col min="6447" max="6448" width="14.33203125" style="1" customWidth="1"/>
    <col min="6449" max="6449" width="20.88671875" style="1" customWidth="1"/>
    <col min="6450" max="6450" width="14.44140625" style="1" customWidth="1"/>
    <col min="6451" max="6451" width="15" style="1" customWidth="1"/>
    <col min="6452" max="6452" width="2.6640625" style="1" customWidth="1"/>
    <col min="6453" max="6453" width="11.6640625" style="1" customWidth="1"/>
    <col min="6454" max="6454" width="11.5546875" style="1" customWidth="1"/>
    <col min="6455" max="6455" width="2.33203125" style="1" customWidth="1"/>
    <col min="6456" max="6456" width="41" style="1" customWidth="1"/>
    <col min="6457" max="6457" width="14.33203125" style="1" customWidth="1"/>
    <col min="6458" max="6459" width="11.5546875" style="1" customWidth="1"/>
    <col min="6460" max="6460" width="21.88671875" style="1" customWidth="1"/>
    <col min="6461" max="6652" width="11.44140625" style="1"/>
    <col min="6653" max="6653" width="21.88671875" style="1" customWidth="1"/>
    <col min="6654" max="6654" width="13.88671875" style="1" customWidth="1"/>
    <col min="6655" max="6655" width="38.6640625" style="1" customWidth="1"/>
    <col min="6656" max="6656" width="3" style="1" bestFit="1" customWidth="1"/>
    <col min="6657" max="6657" width="32.33203125" style="1" customWidth="1"/>
    <col min="6658" max="6658" width="46.33203125" style="1" customWidth="1"/>
    <col min="6659" max="6659" width="19" style="1" customWidth="1"/>
    <col min="6660" max="6660" width="0" style="1" hidden="1" customWidth="1"/>
    <col min="6661" max="6661" width="17.6640625" style="1" customWidth="1"/>
    <col min="6662" max="6662" width="0" style="1" hidden="1" customWidth="1"/>
    <col min="6663" max="6663" width="22.33203125" style="1" customWidth="1"/>
    <col min="6664" max="6664" width="5.33203125" style="1" customWidth="1"/>
    <col min="6665" max="6665" width="36.33203125" style="1" customWidth="1"/>
    <col min="6666" max="6666" width="5.6640625" style="1" customWidth="1"/>
    <col min="6667" max="6667" width="0" style="1" hidden="1" customWidth="1"/>
    <col min="6668" max="6668" width="20.6640625" style="1" customWidth="1"/>
    <col min="6669" max="6669" width="4.88671875" style="1" customWidth="1"/>
    <col min="6670" max="6670" width="0" style="1" hidden="1" customWidth="1"/>
    <col min="6671" max="6671" width="24.6640625" style="1" customWidth="1"/>
    <col min="6672" max="6672" width="12.33203125" style="1" customWidth="1"/>
    <col min="6673" max="6673" width="0" style="1" hidden="1" customWidth="1"/>
    <col min="6674" max="6674" width="3.44140625" style="1" customWidth="1"/>
    <col min="6675" max="6675" width="0" style="1" hidden="1" customWidth="1"/>
    <col min="6676" max="6676" width="17.6640625" style="1" customWidth="1"/>
    <col min="6677" max="6677" width="3.44140625" style="1" customWidth="1"/>
    <col min="6678" max="6678" width="0" style="1" hidden="1" customWidth="1"/>
    <col min="6679" max="6679" width="23.6640625" style="1" customWidth="1"/>
    <col min="6680" max="6680" width="10" style="1" customWidth="1"/>
    <col min="6681" max="6681" width="0" style="1" hidden="1" customWidth="1"/>
    <col min="6682" max="6683" width="14.6640625" style="1" customWidth="1"/>
    <col min="6684" max="6684" width="12.88671875" style="1" customWidth="1"/>
    <col min="6685" max="6685" width="3.33203125" style="1" customWidth="1"/>
    <col min="6686" max="6686" width="30.33203125" style="1" customWidth="1"/>
    <col min="6687" max="6687" width="5" style="1" customWidth="1"/>
    <col min="6688" max="6688" width="0" style="1" hidden="1" customWidth="1"/>
    <col min="6689" max="6689" width="14.33203125" style="1" customWidth="1"/>
    <col min="6690" max="6690" width="5.6640625" style="1" customWidth="1"/>
    <col min="6691" max="6691" width="0" style="1" hidden="1" customWidth="1"/>
    <col min="6692" max="6692" width="17.33203125" style="1" customWidth="1"/>
    <col min="6693" max="6693" width="12.6640625" style="1" customWidth="1"/>
    <col min="6694" max="6694" width="0" style="1" hidden="1" customWidth="1"/>
    <col min="6695" max="6695" width="5.33203125" style="1" customWidth="1"/>
    <col min="6696" max="6696" width="0" style="1" hidden="1" customWidth="1"/>
    <col min="6697" max="6697" width="17" style="1" customWidth="1"/>
    <col min="6698" max="6698" width="6.33203125" style="1" customWidth="1"/>
    <col min="6699" max="6699" width="0" style="1" hidden="1" customWidth="1"/>
    <col min="6700" max="6700" width="14.33203125" style="1" customWidth="1"/>
    <col min="6701" max="6701" width="7.5546875" style="1" customWidth="1"/>
    <col min="6702" max="6702" width="0" style="1" hidden="1" customWidth="1"/>
    <col min="6703" max="6704" width="14.33203125" style="1" customWidth="1"/>
    <col min="6705" max="6705" width="20.88671875" style="1" customWidth="1"/>
    <col min="6706" max="6706" width="14.44140625" style="1" customWidth="1"/>
    <col min="6707" max="6707" width="15" style="1" customWidth="1"/>
    <col min="6708" max="6708" width="2.6640625" style="1" customWidth="1"/>
    <col min="6709" max="6709" width="11.6640625" style="1" customWidth="1"/>
    <col min="6710" max="6710" width="11.5546875" style="1" customWidth="1"/>
    <col min="6711" max="6711" width="2.33203125" style="1" customWidth="1"/>
    <col min="6712" max="6712" width="41" style="1" customWidth="1"/>
    <col min="6713" max="6713" width="14.33203125" style="1" customWidth="1"/>
    <col min="6714" max="6715" width="11.5546875" style="1" customWidth="1"/>
    <col min="6716" max="6716" width="21.88671875" style="1" customWidth="1"/>
    <col min="6717" max="6908" width="11.44140625" style="1"/>
    <col min="6909" max="6909" width="21.88671875" style="1" customWidth="1"/>
    <col min="6910" max="6910" width="13.88671875" style="1" customWidth="1"/>
    <col min="6911" max="6911" width="38.6640625" style="1" customWidth="1"/>
    <col min="6912" max="6912" width="3" style="1" bestFit="1" customWidth="1"/>
    <col min="6913" max="6913" width="32.33203125" style="1" customWidth="1"/>
    <col min="6914" max="6914" width="46.33203125" style="1" customWidth="1"/>
    <col min="6915" max="6915" width="19" style="1" customWidth="1"/>
    <col min="6916" max="6916" width="0" style="1" hidden="1" customWidth="1"/>
    <col min="6917" max="6917" width="17.6640625" style="1" customWidth="1"/>
    <col min="6918" max="6918" width="0" style="1" hidden="1" customWidth="1"/>
    <col min="6919" max="6919" width="22.33203125" style="1" customWidth="1"/>
    <col min="6920" max="6920" width="5.33203125" style="1" customWidth="1"/>
    <col min="6921" max="6921" width="36.33203125" style="1" customWidth="1"/>
    <col min="6922" max="6922" width="5.6640625" style="1" customWidth="1"/>
    <col min="6923" max="6923" width="0" style="1" hidden="1" customWidth="1"/>
    <col min="6924" max="6924" width="20.6640625" style="1" customWidth="1"/>
    <col min="6925" max="6925" width="4.88671875" style="1" customWidth="1"/>
    <col min="6926" max="6926" width="0" style="1" hidden="1" customWidth="1"/>
    <col min="6927" max="6927" width="24.6640625" style="1" customWidth="1"/>
    <col min="6928" max="6928" width="12.33203125" style="1" customWidth="1"/>
    <col min="6929" max="6929" width="0" style="1" hidden="1" customWidth="1"/>
    <col min="6930" max="6930" width="3.44140625" style="1" customWidth="1"/>
    <col min="6931" max="6931" width="0" style="1" hidden="1" customWidth="1"/>
    <col min="6932" max="6932" width="17.6640625" style="1" customWidth="1"/>
    <col min="6933" max="6933" width="3.44140625" style="1" customWidth="1"/>
    <col min="6934" max="6934" width="0" style="1" hidden="1" customWidth="1"/>
    <col min="6935" max="6935" width="23.6640625" style="1" customWidth="1"/>
    <col min="6936" max="6936" width="10" style="1" customWidth="1"/>
    <col min="6937" max="6937" width="0" style="1" hidden="1" customWidth="1"/>
    <col min="6938" max="6939" width="14.6640625" style="1" customWidth="1"/>
    <col min="6940" max="6940" width="12.88671875" style="1" customWidth="1"/>
    <col min="6941" max="6941" width="3.33203125" style="1" customWidth="1"/>
    <col min="6942" max="6942" width="30.33203125" style="1" customWidth="1"/>
    <col min="6943" max="6943" width="5" style="1" customWidth="1"/>
    <col min="6944" max="6944" width="0" style="1" hidden="1" customWidth="1"/>
    <col min="6945" max="6945" width="14.33203125" style="1" customWidth="1"/>
    <col min="6946" max="6946" width="5.6640625" style="1" customWidth="1"/>
    <col min="6947" max="6947" width="0" style="1" hidden="1" customWidth="1"/>
    <col min="6948" max="6948" width="17.33203125" style="1" customWidth="1"/>
    <col min="6949" max="6949" width="12.6640625" style="1" customWidth="1"/>
    <col min="6950" max="6950" width="0" style="1" hidden="1" customWidth="1"/>
    <col min="6951" max="6951" width="5.33203125" style="1" customWidth="1"/>
    <col min="6952" max="6952" width="0" style="1" hidden="1" customWidth="1"/>
    <col min="6953" max="6953" width="17" style="1" customWidth="1"/>
    <col min="6954" max="6954" width="6.33203125" style="1" customWidth="1"/>
    <col min="6955" max="6955" width="0" style="1" hidden="1" customWidth="1"/>
    <col min="6956" max="6956" width="14.33203125" style="1" customWidth="1"/>
    <col min="6957" max="6957" width="7.5546875" style="1" customWidth="1"/>
    <col min="6958" max="6958" width="0" style="1" hidden="1" customWidth="1"/>
    <col min="6959" max="6960" width="14.33203125" style="1" customWidth="1"/>
    <col min="6961" max="6961" width="20.88671875" style="1" customWidth="1"/>
    <col min="6962" max="6962" width="14.44140625" style="1" customWidth="1"/>
    <col min="6963" max="6963" width="15" style="1" customWidth="1"/>
    <col min="6964" max="6964" width="2.6640625" style="1" customWidth="1"/>
    <col min="6965" max="6965" width="11.6640625" style="1" customWidth="1"/>
    <col min="6966" max="6966" width="11.5546875" style="1" customWidth="1"/>
    <col min="6967" max="6967" width="2.33203125" style="1" customWidth="1"/>
    <col min="6968" max="6968" width="41" style="1" customWidth="1"/>
    <col min="6969" max="6969" width="14.33203125" style="1" customWidth="1"/>
    <col min="6970" max="6971" width="11.5546875" style="1" customWidth="1"/>
    <col min="6972" max="6972" width="21.88671875" style="1" customWidth="1"/>
    <col min="6973" max="7164" width="11.44140625" style="1"/>
    <col min="7165" max="7165" width="21.88671875" style="1" customWidth="1"/>
    <col min="7166" max="7166" width="13.88671875" style="1" customWidth="1"/>
    <col min="7167" max="7167" width="38.6640625" style="1" customWidth="1"/>
    <col min="7168" max="7168" width="3" style="1" bestFit="1" customWidth="1"/>
    <col min="7169" max="7169" width="32.33203125" style="1" customWidth="1"/>
    <col min="7170" max="7170" width="46.33203125" style="1" customWidth="1"/>
    <col min="7171" max="7171" width="19" style="1" customWidth="1"/>
    <col min="7172" max="7172" width="0" style="1" hidden="1" customWidth="1"/>
    <col min="7173" max="7173" width="17.6640625" style="1" customWidth="1"/>
    <col min="7174" max="7174" width="0" style="1" hidden="1" customWidth="1"/>
    <col min="7175" max="7175" width="22.33203125" style="1" customWidth="1"/>
    <col min="7176" max="7176" width="5.33203125" style="1" customWidth="1"/>
    <col min="7177" max="7177" width="36.33203125" style="1" customWidth="1"/>
    <col min="7178" max="7178" width="5.6640625" style="1" customWidth="1"/>
    <col min="7179" max="7179" width="0" style="1" hidden="1" customWidth="1"/>
    <col min="7180" max="7180" width="20.6640625" style="1" customWidth="1"/>
    <col min="7181" max="7181" width="4.88671875" style="1" customWidth="1"/>
    <col min="7182" max="7182" width="0" style="1" hidden="1" customWidth="1"/>
    <col min="7183" max="7183" width="24.6640625" style="1" customWidth="1"/>
    <col min="7184" max="7184" width="12.33203125" style="1" customWidth="1"/>
    <col min="7185" max="7185" width="0" style="1" hidden="1" customWidth="1"/>
    <col min="7186" max="7186" width="3.44140625" style="1" customWidth="1"/>
    <col min="7187" max="7187" width="0" style="1" hidden="1" customWidth="1"/>
    <col min="7188" max="7188" width="17.6640625" style="1" customWidth="1"/>
    <col min="7189" max="7189" width="3.44140625" style="1" customWidth="1"/>
    <col min="7190" max="7190" width="0" style="1" hidden="1" customWidth="1"/>
    <col min="7191" max="7191" width="23.6640625" style="1" customWidth="1"/>
    <col min="7192" max="7192" width="10" style="1" customWidth="1"/>
    <col min="7193" max="7193" width="0" style="1" hidden="1" customWidth="1"/>
    <col min="7194" max="7195" width="14.6640625" style="1" customWidth="1"/>
    <col min="7196" max="7196" width="12.88671875" style="1" customWidth="1"/>
    <col min="7197" max="7197" width="3.33203125" style="1" customWidth="1"/>
    <col min="7198" max="7198" width="30.33203125" style="1" customWidth="1"/>
    <col min="7199" max="7199" width="5" style="1" customWidth="1"/>
    <col min="7200" max="7200" width="0" style="1" hidden="1" customWidth="1"/>
    <col min="7201" max="7201" width="14.33203125" style="1" customWidth="1"/>
    <col min="7202" max="7202" width="5.6640625" style="1" customWidth="1"/>
    <col min="7203" max="7203" width="0" style="1" hidden="1" customWidth="1"/>
    <col min="7204" max="7204" width="17.33203125" style="1" customWidth="1"/>
    <col min="7205" max="7205" width="12.6640625" style="1" customWidth="1"/>
    <col min="7206" max="7206" width="0" style="1" hidden="1" customWidth="1"/>
    <col min="7207" max="7207" width="5.33203125" style="1" customWidth="1"/>
    <col min="7208" max="7208" width="0" style="1" hidden="1" customWidth="1"/>
    <col min="7209" max="7209" width="17" style="1" customWidth="1"/>
    <col min="7210" max="7210" width="6.33203125" style="1" customWidth="1"/>
    <col min="7211" max="7211" width="0" style="1" hidden="1" customWidth="1"/>
    <col min="7212" max="7212" width="14.33203125" style="1" customWidth="1"/>
    <col min="7213" max="7213" width="7.5546875" style="1" customWidth="1"/>
    <col min="7214" max="7214" width="0" style="1" hidden="1" customWidth="1"/>
    <col min="7215" max="7216" width="14.33203125" style="1" customWidth="1"/>
    <col min="7217" max="7217" width="20.88671875" style="1" customWidth="1"/>
    <col min="7218" max="7218" width="14.44140625" style="1" customWidth="1"/>
    <col min="7219" max="7219" width="15" style="1" customWidth="1"/>
    <col min="7220" max="7220" width="2.6640625" style="1" customWidth="1"/>
    <col min="7221" max="7221" width="11.6640625" style="1" customWidth="1"/>
    <col min="7222" max="7222" width="11.5546875" style="1" customWidth="1"/>
    <col min="7223" max="7223" width="2.33203125" style="1" customWidth="1"/>
    <col min="7224" max="7224" width="41" style="1" customWidth="1"/>
    <col min="7225" max="7225" width="14.33203125" style="1" customWidth="1"/>
    <col min="7226" max="7227" width="11.5546875" style="1" customWidth="1"/>
    <col min="7228" max="7228" width="21.88671875" style="1" customWidth="1"/>
    <col min="7229" max="7420" width="11.44140625" style="1"/>
    <col min="7421" max="7421" width="21.88671875" style="1" customWidth="1"/>
    <col min="7422" max="7422" width="13.88671875" style="1" customWidth="1"/>
    <col min="7423" max="7423" width="38.6640625" style="1" customWidth="1"/>
    <col min="7424" max="7424" width="3" style="1" bestFit="1" customWidth="1"/>
    <col min="7425" max="7425" width="32.33203125" style="1" customWidth="1"/>
    <col min="7426" max="7426" width="46.33203125" style="1" customWidth="1"/>
    <col min="7427" max="7427" width="19" style="1" customWidth="1"/>
    <col min="7428" max="7428" width="0" style="1" hidden="1" customWidth="1"/>
    <col min="7429" max="7429" width="17.6640625" style="1" customWidth="1"/>
    <col min="7430" max="7430" width="0" style="1" hidden="1" customWidth="1"/>
    <col min="7431" max="7431" width="22.33203125" style="1" customWidth="1"/>
    <col min="7432" max="7432" width="5.33203125" style="1" customWidth="1"/>
    <col min="7433" max="7433" width="36.33203125" style="1" customWidth="1"/>
    <col min="7434" max="7434" width="5.6640625" style="1" customWidth="1"/>
    <col min="7435" max="7435" width="0" style="1" hidden="1" customWidth="1"/>
    <col min="7436" max="7436" width="20.6640625" style="1" customWidth="1"/>
    <col min="7437" max="7437" width="4.88671875" style="1" customWidth="1"/>
    <col min="7438" max="7438" width="0" style="1" hidden="1" customWidth="1"/>
    <col min="7439" max="7439" width="24.6640625" style="1" customWidth="1"/>
    <col min="7440" max="7440" width="12.33203125" style="1" customWidth="1"/>
    <col min="7441" max="7441" width="0" style="1" hidden="1" customWidth="1"/>
    <col min="7442" max="7442" width="3.44140625" style="1" customWidth="1"/>
    <col min="7443" max="7443" width="0" style="1" hidden="1" customWidth="1"/>
    <col min="7444" max="7444" width="17.6640625" style="1" customWidth="1"/>
    <col min="7445" max="7445" width="3.44140625" style="1" customWidth="1"/>
    <col min="7446" max="7446" width="0" style="1" hidden="1" customWidth="1"/>
    <col min="7447" max="7447" width="23.6640625" style="1" customWidth="1"/>
    <col min="7448" max="7448" width="10" style="1" customWidth="1"/>
    <col min="7449" max="7449" width="0" style="1" hidden="1" customWidth="1"/>
    <col min="7450" max="7451" width="14.6640625" style="1" customWidth="1"/>
    <col min="7452" max="7452" width="12.88671875" style="1" customWidth="1"/>
    <col min="7453" max="7453" width="3.33203125" style="1" customWidth="1"/>
    <col min="7454" max="7454" width="30.33203125" style="1" customWidth="1"/>
    <col min="7455" max="7455" width="5" style="1" customWidth="1"/>
    <col min="7456" max="7456" width="0" style="1" hidden="1" customWidth="1"/>
    <col min="7457" max="7457" width="14.33203125" style="1" customWidth="1"/>
    <col min="7458" max="7458" width="5.6640625" style="1" customWidth="1"/>
    <col min="7459" max="7459" width="0" style="1" hidden="1" customWidth="1"/>
    <col min="7460" max="7460" width="17.33203125" style="1" customWidth="1"/>
    <col min="7461" max="7461" width="12.6640625" style="1" customWidth="1"/>
    <col min="7462" max="7462" width="0" style="1" hidden="1" customWidth="1"/>
    <col min="7463" max="7463" width="5.33203125" style="1" customWidth="1"/>
    <col min="7464" max="7464" width="0" style="1" hidden="1" customWidth="1"/>
    <col min="7465" max="7465" width="17" style="1" customWidth="1"/>
    <col min="7466" max="7466" width="6.33203125" style="1" customWidth="1"/>
    <col min="7467" max="7467" width="0" style="1" hidden="1" customWidth="1"/>
    <col min="7468" max="7468" width="14.33203125" style="1" customWidth="1"/>
    <col min="7469" max="7469" width="7.5546875" style="1" customWidth="1"/>
    <col min="7470" max="7470" width="0" style="1" hidden="1" customWidth="1"/>
    <col min="7471" max="7472" width="14.33203125" style="1" customWidth="1"/>
    <col min="7473" max="7473" width="20.88671875" style="1" customWidth="1"/>
    <col min="7474" max="7474" width="14.44140625" style="1" customWidth="1"/>
    <col min="7475" max="7475" width="15" style="1" customWidth="1"/>
    <col min="7476" max="7476" width="2.6640625" style="1" customWidth="1"/>
    <col min="7477" max="7477" width="11.6640625" style="1" customWidth="1"/>
    <col min="7478" max="7478" width="11.5546875" style="1" customWidth="1"/>
    <col min="7479" max="7479" width="2.33203125" style="1" customWidth="1"/>
    <col min="7480" max="7480" width="41" style="1" customWidth="1"/>
    <col min="7481" max="7481" width="14.33203125" style="1" customWidth="1"/>
    <col min="7482" max="7483" width="11.5546875" style="1" customWidth="1"/>
    <col min="7484" max="7484" width="21.88671875" style="1" customWidth="1"/>
    <col min="7485" max="7676" width="11.44140625" style="1"/>
    <col min="7677" max="7677" width="21.88671875" style="1" customWidth="1"/>
    <col min="7678" max="7678" width="13.88671875" style="1" customWidth="1"/>
    <col min="7679" max="7679" width="38.6640625" style="1" customWidth="1"/>
    <col min="7680" max="7680" width="3" style="1" bestFit="1" customWidth="1"/>
    <col min="7681" max="7681" width="32.33203125" style="1" customWidth="1"/>
    <col min="7682" max="7682" width="46.33203125" style="1" customWidth="1"/>
    <col min="7683" max="7683" width="19" style="1" customWidth="1"/>
    <col min="7684" max="7684" width="0" style="1" hidden="1" customWidth="1"/>
    <col min="7685" max="7685" width="17.6640625" style="1" customWidth="1"/>
    <col min="7686" max="7686" width="0" style="1" hidden="1" customWidth="1"/>
    <col min="7687" max="7687" width="22.33203125" style="1" customWidth="1"/>
    <col min="7688" max="7688" width="5.33203125" style="1" customWidth="1"/>
    <col min="7689" max="7689" width="36.33203125" style="1" customWidth="1"/>
    <col min="7690" max="7690" width="5.6640625" style="1" customWidth="1"/>
    <col min="7691" max="7691" width="0" style="1" hidden="1" customWidth="1"/>
    <col min="7692" max="7692" width="20.6640625" style="1" customWidth="1"/>
    <col min="7693" max="7693" width="4.88671875" style="1" customWidth="1"/>
    <col min="7694" max="7694" width="0" style="1" hidden="1" customWidth="1"/>
    <col min="7695" max="7695" width="24.6640625" style="1" customWidth="1"/>
    <col min="7696" max="7696" width="12.33203125" style="1" customWidth="1"/>
    <col min="7697" max="7697" width="0" style="1" hidden="1" customWidth="1"/>
    <col min="7698" max="7698" width="3.44140625" style="1" customWidth="1"/>
    <col min="7699" max="7699" width="0" style="1" hidden="1" customWidth="1"/>
    <col min="7700" max="7700" width="17.6640625" style="1" customWidth="1"/>
    <col min="7701" max="7701" width="3.44140625" style="1" customWidth="1"/>
    <col min="7702" max="7702" width="0" style="1" hidden="1" customWidth="1"/>
    <col min="7703" max="7703" width="23.6640625" style="1" customWidth="1"/>
    <col min="7704" max="7704" width="10" style="1" customWidth="1"/>
    <col min="7705" max="7705" width="0" style="1" hidden="1" customWidth="1"/>
    <col min="7706" max="7707" width="14.6640625" style="1" customWidth="1"/>
    <col min="7708" max="7708" width="12.88671875" style="1" customWidth="1"/>
    <col min="7709" max="7709" width="3.33203125" style="1" customWidth="1"/>
    <col min="7710" max="7710" width="30.33203125" style="1" customWidth="1"/>
    <col min="7711" max="7711" width="5" style="1" customWidth="1"/>
    <col min="7712" max="7712" width="0" style="1" hidden="1" customWidth="1"/>
    <col min="7713" max="7713" width="14.33203125" style="1" customWidth="1"/>
    <col min="7714" max="7714" width="5.6640625" style="1" customWidth="1"/>
    <col min="7715" max="7715" width="0" style="1" hidden="1" customWidth="1"/>
    <col min="7716" max="7716" width="17.33203125" style="1" customWidth="1"/>
    <col min="7717" max="7717" width="12.6640625" style="1" customWidth="1"/>
    <col min="7718" max="7718" width="0" style="1" hidden="1" customWidth="1"/>
    <col min="7719" max="7719" width="5.33203125" style="1" customWidth="1"/>
    <col min="7720" max="7720" width="0" style="1" hidden="1" customWidth="1"/>
    <col min="7721" max="7721" width="17" style="1" customWidth="1"/>
    <col min="7722" max="7722" width="6.33203125" style="1" customWidth="1"/>
    <col min="7723" max="7723" width="0" style="1" hidden="1" customWidth="1"/>
    <col min="7724" max="7724" width="14.33203125" style="1" customWidth="1"/>
    <col min="7725" max="7725" width="7.5546875" style="1" customWidth="1"/>
    <col min="7726" max="7726" width="0" style="1" hidden="1" customWidth="1"/>
    <col min="7727" max="7728" width="14.33203125" style="1" customWidth="1"/>
    <col min="7729" max="7729" width="20.88671875" style="1" customWidth="1"/>
    <col min="7730" max="7730" width="14.44140625" style="1" customWidth="1"/>
    <col min="7731" max="7731" width="15" style="1" customWidth="1"/>
    <col min="7732" max="7732" width="2.6640625" style="1" customWidth="1"/>
    <col min="7733" max="7733" width="11.6640625" style="1" customWidth="1"/>
    <col min="7734" max="7734" width="11.5546875" style="1" customWidth="1"/>
    <col min="7735" max="7735" width="2.33203125" style="1" customWidth="1"/>
    <col min="7736" max="7736" width="41" style="1" customWidth="1"/>
    <col min="7737" max="7737" width="14.33203125" style="1" customWidth="1"/>
    <col min="7738" max="7739" width="11.5546875" style="1" customWidth="1"/>
    <col min="7740" max="7740" width="21.88671875" style="1" customWidth="1"/>
    <col min="7741" max="7932" width="11.44140625" style="1"/>
    <col min="7933" max="7933" width="21.88671875" style="1" customWidth="1"/>
    <col min="7934" max="7934" width="13.88671875" style="1" customWidth="1"/>
    <col min="7935" max="7935" width="38.6640625" style="1" customWidth="1"/>
    <col min="7936" max="7936" width="3" style="1" bestFit="1" customWidth="1"/>
    <col min="7937" max="7937" width="32.33203125" style="1" customWidth="1"/>
    <col min="7938" max="7938" width="46.33203125" style="1" customWidth="1"/>
    <col min="7939" max="7939" width="19" style="1" customWidth="1"/>
    <col min="7940" max="7940" width="0" style="1" hidden="1" customWidth="1"/>
    <col min="7941" max="7941" width="17.6640625" style="1" customWidth="1"/>
    <col min="7942" max="7942" width="0" style="1" hidden="1" customWidth="1"/>
    <col min="7943" max="7943" width="22.33203125" style="1" customWidth="1"/>
    <col min="7944" max="7944" width="5.33203125" style="1" customWidth="1"/>
    <col min="7945" max="7945" width="36.33203125" style="1" customWidth="1"/>
    <col min="7946" max="7946" width="5.6640625" style="1" customWidth="1"/>
    <col min="7947" max="7947" width="0" style="1" hidden="1" customWidth="1"/>
    <col min="7948" max="7948" width="20.6640625" style="1" customWidth="1"/>
    <col min="7949" max="7949" width="4.88671875" style="1" customWidth="1"/>
    <col min="7950" max="7950" width="0" style="1" hidden="1" customWidth="1"/>
    <col min="7951" max="7951" width="24.6640625" style="1" customWidth="1"/>
    <col min="7952" max="7952" width="12.33203125" style="1" customWidth="1"/>
    <col min="7953" max="7953" width="0" style="1" hidden="1" customWidth="1"/>
    <col min="7954" max="7954" width="3.44140625" style="1" customWidth="1"/>
    <col min="7955" max="7955" width="0" style="1" hidden="1" customWidth="1"/>
    <col min="7956" max="7956" width="17.6640625" style="1" customWidth="1"/>
    <col min="7957" max="7957" width="3.44140625" style="1" customWidth="1"/>
    <col min="7958" max="7958" width="0" style="1" hidden="1" customWidth="1"/>
    <col min="7959" max="7959" width="23.6640625" style="1" customWidth="1"/>
    <col min="7960" max="7960" width="10" style="1" customWidth="1"/>
    <col min="7961" max="7961" width="0" style="1" hidden="1" customWidth="1"/>
    <col min="7962" max="7963" width="14.6640625" style="1" customWidth="1"/>
    <col min="7964" max="7964" width="12.88671875" style="1" customWidth="1"/>
    <col min="7965" max="7965" width="3.33203125" style="1" customWidth="1"/>
    <col min="7966" max="7966" width="30.33203125" style="1" customWidth="1"/>
    <col min="7967" max="7967" width="5" style="1" customWidth="1"/>
    <col min="7968" max="7968" width="0" style="1" hidden="1" customWidth="1"/>
    <col min="7969" max="7969" width="14.33203125" style="1" customWidth="1"/>
    <col min="7970" max="7970" width="5.6640625" style="1" customWidth="1"/>
    <col min="7971" max="7971" width="0" style="1" hidden="1" customWidth="1"/>
    <col min="7972" max="7972" width="17.33203125" style="1" customWidth="1"/>
    <col min="7973" max="7973" width="12.6640625" style="1" customWidth="1"/>
    <col min="7974" max="7974" width="0" style="1" hidden="1" customWidth="1"/>
    <col min="7975" max="7975" width="5.33203125" style="1" customWidth="1"/>
    <col min="7976" max="7976" width="0" style="1" hidden="1" customWidth="1"/>
    <col min="7977" max="7977" width="17" style="1" customWidth="1"/>
    <col min="7978" max="7978" width="6.33203125" style="1" customWidth="1"/>
    <col min="7979" max="7979" width="0" style="1" hidden="1" customWidth="1"/>
    <col min="7980" max="7980" width="14.33203125" style="1" customWidth="1"/>
    <col min="7981" max="7981" width="7.5546875" style="1" customWidth="1"/>
    <col min="7982" max="7982" width="0" style="1" hidden="1" customWidth="1"/>
    <col min="7983" max="7984" width="14.33203125" style="1" customWidth="1"/>
    <col min="7985" max="7985" width="20.88671875" style="1" customWidth="1"/>
    <col min="7986" max="7986" width="14.44140625" style="1" customWidth="1"/>
    <col min="7987" max="7987" width="15" style="1" customWidth="1"/>
    <col min="7988" max="7988" width="2.6640625" style="1" customWidth="1"/>
    <col min="7989" max="7989" width="11.6640625" style="1" customWidth="1"/>
    <col min="7990" max="7990" width="11.5546875" style="1" customWidth="1"/>
    <col min="7991" max="7991" width="2.33203125" style="1" customWidth="1"/>
    <col min="7992" max="7992" width="41" style="1" customWidth="1"/>
    <col min="7993" max="7993" width="14.33203125" style="1" customWidth="1"/>
    <col min="7994" max="7995" width="11.5546875" style="1" customWidth="1"/>
    <col min="7996" max="7996" width="21.88671875" style="1" customWidth="1"/>
    <col min="7997" max="8188" width="11.44140625" style="1"/>
    <col min="8189" max="8189" width="21.88671875" style="1" customWidth="1"/>
    <col min="8190" max="8190" width="13.88671875" style="1" customWidth="1"/>
    <col min="8191" max="8191" width="38.6640625" style="1" customWidth="1"/>
    <col min="8192" max="8192" width="3" style="1" bestFit="1" customWidth="1"/>
    <col min="8193" max="8193" width="32.33203125" style="1" customWidth="1"/>
    <col min="8194" max="8194" width="46.33203125" style="1" customWidth="1"/>
    <col min="8195" max="8195" width="19" style="1" customWidth="1"/>
    <col min="8196" max="8196" width="0" style="1" hidden="1" customWidth="1"/>
    <col min="8197" max="8197" width="17.6640625" style="1" customWidth="1"/>
    <col min="8198" max="8198" width="0" style="1" hidden="1" customWidth="1"/>
    <col min="8199" max="8199" width="22.33203125" style="1" customWidth="1"/>
    <col min="8200" max="8200" width="5.33203125" style="1" customWidth="1"/>
    <col min="8201" max="8201" width="36.33203125" style="1" customWidth="1"/>
    <col min="8202" max="8202" width="5.6640625" style="1" customWidth="1"/>
    <col min="8203" max="8203" width="0" style="1" hidden="1" customWidth="1"/>
    <col min="8204" max="8204" width="20.6640625" style="1" customWidth="1"/>
    <col min="8205" max="8205" width="4.88671875" style="1" customWidth="1"/>
    <col min="8206" max="8206" width="0" style="1" hidden="1" customWidth="1"/>
    <col min="8207" max="8207" width="24.6640625" style="1" customWidth="1"/>
    <col min="8208" max="8208" width="12.33203125" style="1" customWidth="1"/>
    <col min="8209" max="8209" width="0" style="1" hidden="1" customWidth="1"/>
    <col min="8210" max="8210" width="3.44140625" style="1" customWidth="1"/>
    <col min="8211" max="8211" width="0" style="1" hidden="1" customWidth="1"/>
    <col min="8212" max="8212" width="17.6640625" style="1" customWidth="1"/>
    <col min="8213" max="8213" width="3.44140625" style="1" customWidth="1"/>
    <col min="8214" max="8214" width="0" style="1" hidden="1" customWidth="1"/>
    <col min="8215" max="8215" width="23.6640625" style="1" customWidth="1"/>
    <col min="8216" max="8216" width="10" style="1" customWidth="1"/>
    <col min="8217" max="8217" width="0" style="1" hidden="1" customWidth="1"/>
    <col min="8218" max="8219" width="14.6640625" style="1" customWidth="1"/>
    <col min="8220" max="8220" width="12.88671875" style="1" customWidth="1"/>
    <col min="8221" max="8221" width="3.33203125" style="1" customWidth="1"/>
    <col min="8222" max="8222" width="30.33203125" style="1" customWidth="1"/>
    <col min="8223" max="8223" width="5" style="1" customWidth="1"/>
    <col min="8224" max="8224" width="0" style="1" hidden="1" customWidth="1"/>
    <col min="8225" max="8225" width="14.33203125" style="1" customWidth="1"/>
    <col min="8226" max="8226" width="5.6640625" style="1" customWidth="1"/>
    <col min="8227" max="8227" width="0" style="1" hidden="1" customWidth="1"/>
    <col min="8228" max="8228" width="17.33203125" style="1" customWidth="1"/>
    <col min="8229" max="8229" width="12.6640625" style="1" customWidth="1"/>
    <col min="8230" max="8230" width="0" style="1" hidden="1" customWidth="1"/>
    <col min="8231" max="8231" width="5.33203125" style="1" customWidth="1"/>
    <col min="8232" max="8232" width="0" style="1" hidden="1" customWidth="1"/>
    <col min="8233" max="8233" width="17" style="1" customWidth="1"/>
    <col min="8234" max="8234" width="6.33203125" style="1" customWidth="1"/>
    <col min="8235" max="8235" width="0" style="1" hidden="1" customWidth="1"/>
    <col min="8236" max="8236" width="14.33203125" style="1" customWidth="1"/>
    <col min="8237" max="8237" width="7.5546875" style="1" customWidth="1"/>
    <col min="8238" max="8238" width="0" style="1" hidden="1" customWidth="1"/>
    <col min="8239" max="8240" width="14.33203125" style="1" customWidth="1"/>
    <col min="8241" max="8241" width="20.88671875" style="1" customWidth="1"/>
    <col min="8242" max="8242" width="14.44140625" style="1" customWidth="1"/>
    <col min="8243" max="8243" width="15" style="1" customWidth="1"/>
    <col min="8244" max="8244" width="2.6640625" style="1" customWidth="1"/>
    <col min="8245" max="8245" width="11.6640625" style="1" customWidth="1"/>
    <col min="8246" max="8246" width="11.5546875" style="1" customWidth="1"/>
    <col min="8247" max="8247" width="2.33203125" style="1" customWidth="1"/>
    <col min="8248" max="8248" width="41" style="1" customWidth="1"/>
    <col min="8249" max="8249" width="14.33203125" style="1" customWidth="1"/>
    <col min="8250" max="8251" width="11.5546875" style="1" customWidth="1"/>
    <col min="8252" max="8252" width="21.88671875" style="1" customWidth="1"/>
    <col min="8253" max="8444" width="11.44140625" style="1"/>
    <col min="8445" max="8445" width="21.88671875" style="1" customWidth="1"/>
    <col min="8446" max="8446" width="13.88671875" style="1" customWidth="1"/>
    <col min="8447" max="8447" width="38.6640625" style="1" customWidth="1"/>
    <col min="8448" max="8448" width="3" style="1" bestFit="1" customWidth="1"/>
    <col min="8449" max="8449" width="32.33203125" style="1" customWidth="1"/>
    <col min="8450" max="8450" width="46.33203125" style="1" customWidth="1"/>
    <col min="8451" max="8451" width="19" style="1" customWidth="1"/>
    <col min="8452" max="8452" width="0" style="1" hidden="1" customWidth="1"/>
    <col min="8453" max="8453" width="17.6640625" style="1" customWidth="1"/>
    <col min="8454" max="8454" width="0" style="1" hidden="1" customWidth="1"/>
    <col min="8455" max="8455" width="22.33203125" style="1" customWidth="1"/>
    <col min="8456" max="8456" width="5.33203125" style="1" customWidth="1"/>
    <col min="8457" max="8457" width="36.33203125" style="1" customWidth="1"/>
    <col min="8458" max="8458" width="5.6640625" style="1" customWidth="1"/>
    <col min="8459" max="8459" width="0" style="1" hidden="1" customWidth="1"/>
    <col min="8460" max="8460" width="20.6640625" style="1" customWidth="1"/>
    <col min="8461" max="8461" width="4.88671875" style="1" customWidth="1"/>
    <col min="8462" max="8462" width="0" style="1" hidden="1" customWidth="1"/>
    <col min="8463" max="8463" width="24.6640625" style="1" customWidth="1"/>
    <col min="8464" max="8464" width="12.33203125" style="1" customWidth="1"/>
    <col min="8465" max="8465" width="0" style="1" hidden="1" customWidth="1"/>
    <col min="8466" max="8466" width="3.44140625" style="1" customWidth="1"/>
    <col min="8467" max="8467" width="0" style="1" hidden="1" customWidth="1"/>
    <col min="8468" max="8468" width="17.6640625" style="1" customWidth="1"/>
    <col min="8469" max="8469" width="3.44140625" style="1" customWidth="1"/>
    <col min="8470" max="8470" width="0" style="1" hidden="1" customWidth="1"/>
    <col min="8471" max="8471" width="23.6640625" style="1" customWidth="1"/>
    <col min="8472" max="8472" width="10" style="1" customWidth="1"/>
    <col min="8473" max="8473" width="0" style="1" hidden="1" customWidth="1"/>
    <col min="8474" max="8475" width="14.6640625" style="1" customWidth="1"/>
    <col min="8476" max="8476" width="12.88671875" style="1" customWidth="1"/>
    <col min="8477" max="8477" width="3.33203125" style="1" customWidth="1"/>
    <col min="8478" max="8478" width="30.33203125" style="1" customWidth="1"/>
    <col min="8479" max="8479" width="5" style="1" customWidth="1"/>
    <col min="8480" max="8480" width="0" style="1" hidden="1" customWidth="1"/>
    <col min="8481" max="8481" width="14.33203125" style="1" customWidth="1"/>
    <col min="8482" max="8482" width="5.6640625" style="1" customWidth="1"/>
    <col min="8483" max="8483" width="0" style="1" hidden="1" customWidth="1"/>
    <col min="8484" max="8484" width="17.33203125" style="1" customWidth="1"/>
    <col min="8485" max="8485" width="12.6640625" style="1" customWidth="1"/>
    <col min="8486" max="8486" width="0" style="1" hidden="1" customWidth="1"/>
    <col min="8487" max="8487" width="5.33203125" style="1" customWidth="1"/>
    <col min="8488" max="8488" width="0" style="1" hidden="1" customWidth="1"/>
    <col min="8489" max="8489" width="17" style="1" customWidth="1"/>
    <col min="8490" max="8490" width="6.33203125" style="1" customWidth="1"/>
    <col min="8491" max="8491" width="0" style="1" hidden="1" customWidth="1"/>
    <col min="8492" max="8492" width="14.33203125" style="1" customWidth="1"/>
    <col min="8493" max="8493" width="7.5546875" style="1" customWidth="1"/>
    <col min="8494" max="8494" width="0" style="1" hidden="1" customWidth="1"/>
    <col min="8495" max="8496" width="14.33203125" style="1" customWidth="1"/>
    <col min="8497" max="8497" width="20.88671875" style="1" customWidth="1"/>
    <col min="8498" max="8498" width="14.44140625" style="1" customWidth="1"/>
    <col min="8499" max="8499" width="15" style="1" customWidth="1"/>
    <col min="8500" max="8500" width="2.6640625" style="1" customWidth="1"/>
    <col min="8501" max="8501" width="11.6640625" style="1" customWidth="1"/>
    <col min="8502" max="8502" width="11.5546875" style="1" customWidth="1"/>
    <col min="8503" max="8503" width="2.33203125" style="1" customWidth="1"/>
    <col min="8504" max="8504" width="41" style="1" customWidth="1"/>
    <col min="8505" max="8505" width="14.33203125" style="1" customWidth="1"/>
    <col min="8506" max="8507" width="11.5546875" style="1" customWidth="1"/>
    <col min="8508" max="8508" width="21.88671875" style="1" customWidth="1"/>
    <col min="8509" max="8700" width="11.44140625" style="1"/>
    <col min="8701" max="8701" width="21.88671875" style="1" customWidth="1"/>
    <col min="8702" max="8702" width="13.88671875" style="1" customWidth="1"/>
    <col min="8703" max="8703" width="38.6640625" style="1" customWidth="1"/>
    <col min="8704" max="8704" width="3" style="1" bestFit="1" customWidth="1"/>
    <col min="8705" max="8705" width="32.33203125" style="1" customWidth="1"/>
    <col min="8706" max="8706" width="46.33203125" style="1" customWidth="1"/>
    <col min="8707" max="8707" width="19" style="1" customWidth="1"/>
    <col min="8708" max="8708" width="0" style="1" hidden="1" customWidth="1"/>
    <col min="8709" max="8709" width="17.6640625" style="1" customWidth="1"/>
    <col min="8710" max="8710" width="0" style="1" hidden="1" customWidth="1"/>
    <col min="8711" max="8711" width="22.33203125" style="1" customWidth="1"/>
    <col min="8712" max="8712" width="5.33203125" style="1" customWidth="1"/>
    <col min="8713" max="8713" width="36.33203125" style="1" customWidth="1"/>
    <col min="8714" max="8714" width="5.6640625" style="1" customWidth="1"/>
    <col min="8715" max="8715" width="0" style="1" hidden="1" customWidth="1"/>
    <col min="8716" max="8716" width="20.6640625" style="1" customWidth="1"/>
    <col min="8717" max="8717" width="4.88671875" style="1" customWidth="1"/>
    <col min="8718" max="8718" width="0" style="1" hidden="1" customWidth="1"/>
    <col min="8719" max="8719" width="24.6640625" style="1" customWidth="1"/>
    <col min="8720" max="8720" width="12.33203125" style="1" customWidth="1"/>
    <col min="8721" max="8721" width="0" style="1" hidden="1" customWidth="1"/>
    <col min="8722" max="8722" width="3.44140625" style="1" customWidth="1"/>
    <col min="8723" max="8723" width="0" style="1" hidden="1" customWidth="1"/>
    <col min="8724" max="8724" width="17.6640625" style="1" customWidth="1"/>
    <col min="8725" max="8725" width="3.44140625" style="1" customWidth="1"/>
    <col min="8726" max="8726" width="0" style="1" hidden="1" customWidth="1"/>
    <col min="8727" max="8727" width="23.6640625" style="1" customWidth="1"/>
    <col min="8728" max="8728" width="10" style="1" customWidth="1"/>
    <col min="8729" max="8729" width="0" style="1" hidden="1" customWidth="1"/>
    <col min="8730" max="8731" width="14.6640625" style="1" customWidth="1"/>
    <col min="8732" max="8732" width="12.88671875" style="1" customWidth="1"/>
    <col min="8733" max="8733" width="3.33203125" style="1" customWidth="1"/>
    <col min="8734" max="8734" width="30.33203125" style="1" customWidth="1"/>
    <col min="8735" max="8735" width="5" style="1" customWidth="1"/>
    <col min="8736" max="8736" width="0" style="1" hidden="1" customWidth="1"/>
    <col min="8737" max="8737" width="14.33203125" style="1" customWidth="1"/>
    <col min="8738" max="8738" width="5.6640625" style="1" customWidth="1"/>
    <col min="8739" max="8739" width="0" style="1" hidden="1" customWidth="1"/>
    <col min="8740" max="8740" width="17.33203125" style="1" customWidth="1"/>
    <col min="8741" max="8741" width="12.6640625" style="1" customWidth="1"/>
    <col min="8742" max="8742" width="0" style="1" hidden="1" customWidth="1"/>
    <col min="8743" max="8743" width="5.33203125" style="1" customWidth="1"/>
    <col min="8744" max="8744" width="0" style="1" hidden="1" customWidth="1"/>
    <col min="8745" max="8745" width="17" style="1" customWidth="1"/>
    <col min="8746" max="8746" width="6.33203125" style="1" customWidth="1"/>
    <col min="8747" max="8747" width="0" style="1" hidden="1" customWidth="1"/>
    <col min="8748" max="8748" width="14.33203125" style="1" customWidth="1"/>
    <col min="8749" max="8749" width="7.5546875" style="1" customWidth="1"/>
    <col min="8750" max="8750" width="0" style="1" hidden="1" customWidth="1"/>
    <col min="8751" max="8752" width="14.33203125" style="1" customWidth="1"/>
    <col min="8753" max="8753" width="20.88671875" style="1" customWidth="1"/>
    <col min="8754" max="8754" width="14.44140625" style="1" customWidth="1"/>
    <col min="8755" max="8755" width="15" style="1" customWidth="1"/>
    <col min="8756" max="8756" width="2.6640625" style="1" customWidth="1"/>
    <col min="8757" max="8757" width="11.6640625" style="1" customWidth="1"/>
    <col min="8758" max="8758" width="11.5546875" style="1" customWidth="1"/>
    <col min="8759" max="8759" width="2.33203125" style="1" customWidth="1"/>
    <col min="8760" max="8760" width="41" style="1" customWidth="1"/>
    <col min="8761" max="8761" width="14.33203125" style="1" customWidth="1"/>
    <col min="8762" max="8763" width="11.5546875" style="1" customWidth="1"/>
    <col min="8764" max="8764" width="21.88671875" style="1" customWidth="1"/>
    <col min="8765" max="8956" width="11.44140625" style="1"/>
    <col min="8957" max="8957" width="21.88671875" style="1" customWidth="1"/>
    <col min="8958" max="8958" width="13.88671875" style="1" customWidth="1"/>
    <col min="8959" max="8959" width="38.6640625" style="1" customWidth="1"/>
    <col min="8960" max="8960" width="3" style="1" bestFit="1" customWidth="1"/>
    <col min="8961" max="8961" width="32.33203125" style="1" customWidth="1"/>
    <col min="8962" max="8962" width="46.33203125" style="1" customWidth="1"/>
    <col min="8963" max="8963" width="19" style="1" customWidth="1"/>
    <col min="8964" max="8964" width="0" style="1" hidden="1" customWidth="1"/>
    <col min="8965" max="8965" width="17.6640625" style="1" customWidth="1"/>
    <col min="8966" max="8966" width="0" style="1" hidden="1" customWidth="1"/>
    <col min="8967" max="8967" width="22.33203125" style="1" customWidth="1"/>
    <col min="8968" max="8968" width="5.33203125" style="1" customWidth="1"/>
    <col min="8969" max="8969" width="36.33203125" style="1" customWidth="1"/>
    <col min="8970" max="8970" width="5.6640625" style="1" customWidth="1"/>
    <col min="8971" max="8971" width="0" style="1" hidden="1" customWidth="1"/>
    <col min="8972" max="8972" width="20.6640625" style="1" customWidth="1"/>
    <col min="8973" max="8973" width="4.88671875" style="1" customWidth="1"/>
    <col min="8974" max="8974" width="0" style="1" hidden="1" customWidth="1"/>
    <col min="8975" max="8975" width="24.6640625" style="1" customWidth="1"/>
    <col min="8976" max="8976" width="12.33203125" style="1" customWidth="1"/>
    <col min="8977" max="8977" width="0" style="1" hidden="1" customWidth="1"/>
    <col min="8978" max="8978" width="3.44140625" style="1" customWidth="1"/>
    <col min="8979" max="8979" width="0" style="1" hidden="1" customWidth="1"/>
    <col min="8980" max="8980" width="17.6640625" style="1" customWidth="1"/>
    <col min="8981" max="8981" width="3.44140625" style="1" customWidth="1"/>
    <col min="8982" max="8982" width="0" style="1" hidden="1" customWidth="1"/>
    <col min="8983" max="8983" width="23.6640625" style="1" customWidth="1"/>
    <col min="8984" max="8984" width="10" style="1" customWidth="1"/>
    <col min="8985" max="8985" width="0" style="1" hidden="1" customWidth="1"/>
    <col min="8986" max="8987" width="14.6640625" style="1" customWidth="1"/>
    <col min="8988" max="8988" width="12.88671875" style="1" customWidth="1"/>
    <col min="8989" max="8989" width="3.33203125" style="1" customWidth="1"/>
    <col min="8990" max="8990" width="30.33203125" style="1" customWidth="1"/>
    <col min="8991" max="8991" width="5" style="1" customWidth="1"/>
    <col min="8992" max="8992" width="0" style="1" hidden="1" customWidth="1"/>
    <col min="8993" max="8993" width="14.33203125" style="1" customWidth="1"/>
    <col min="8994" max="8994" width="5.6640625" style="1" customWidth="1"/>
    <col min="8995" max="8995" width="0" style="1" hidden="1" customWidth="1"/>
    <col min="8996" max="8996" width="17.33203125" style="1" customWidth="1"/>
    <col min="8997" max="8997" width="12.6640625" style="1" customWidth="1"/>
    <col min="8998" max="8998" width="0" style="1" hidden="1" customWidth="1"/>
    <col min="8999" max="8999" width="5.33203125" style="1" customWidth="1"/>
    <col min="9000" max="9000" width="0" style="1" hidden="1" customWidth="1"/>
    <col min="9001" max="9001" width="17" style="1" customWidth="1"/>
    <col min="9002" max="9002" width="6.33203125" style="1" customWidth="1"/>
    <col min="9003" max="9003" width="0" style="1" hidden="1" customWidth="1"/>
    <col min="9004" max="9004" width="14.33203125" style="1" customWidth="1"/>
    <col min="9005" max="9005" width="7.5546875" style="1" customWidth="1"/>
    <col min="9006" max="9006" width="0" style="1" hidden="1" customWidth="1"/>
    <col min="9007" max="9008" width="14.33203125" style="1" customWidth="1"/>
    <col min="9009" max="9009" width="20.88671875" style="1" customWidth="1"/>
    <col min="9010" max="9010" width="14.44140625" style="1" customWidth="1"/>
    <col min="9011" max="9011" width="15" style="1" customWidth="1"/>
    <col min="9012" max="9012" width="2.6640625" style="1" customWidth="1"/>
    <col min="9013" max="9013" width="11.6640625" style="1" customWidth="1"/>
    <col min="9014" max="9014" width="11.5546875" style="1" customWidth="1"/>
    <col min="9015" max="9015" width="2.33203125" style="1" customWidth="1"/>
    <col min="9016" max="9016" width="41" style="1" customWidth="1"/>
    <col min="9017" max="9017" width="14.33203125" style="1" customWidth="1"/>
    <col min="9018" max="9019" width="11.5546875" style="1" customWidth="1"/>
    <col min="9020" max="9020" width="21.88671875" style="1" customWidth="1"/>
    <col min="9021" max="9212" width="11.44140625" style="1"/>
    <col min="9213" max="9213" width="21.88671875" style="1" customWidth="1"/>
    <col min="9214" max="9214" width="13.88671875" style="1" customWidth="1"/>
    <col min="9215" max="9215" width="38.6640625" style="1" customWidth="1"/>
    <col min="9216" max="9216" width="3" style="1" bestFit="1" customWidth="1"/>
    <col min="9217" max="9217" width="32.33203125" style="1" customWidth="1"/>
    <col min="9218" max="9218" width="46.33203125" style="1" customWidth="1"/>
    <col min="9219" max="9219" width="19" style="1" customWidth="1"/>
    <col min="9220" max="9220" width="0" style="1" hidden="1" customWidth="1"/>
    <col min="9221" max="9221" width="17.6640625" style="1" customWidth="1"/>
    <col min="9222" max="9222" width="0" style="1" hidden="1" customWidth="1"/>
    <col min="9223" max="9223" width="22.33203125" style="1" customWidth="1"/>
    <col min="9224" max="9224" width="5.33203125" style="1" customWidth="1"/>
    <col min="9225" max="9225" width="36.33203125" style="1" customWidth="1"/>
    <col min="9226" max="9226" width="5.6640625" style="1" customWidth="1"/>
    <col min="9227" max="9227" width="0" style="1" hidden="1" customWidth="1"/>
    <col min="9228" max="9228" width="20.6640625" style="1" customWidth="1"/>
    <col min="9229" max="9229" width="4.88671875" style="1" customWidth="1"/>
    <col min="9230" max="9230" width="0" style="1" hidden="1" customWidth="1"/>
    <col min="9231" max="9231" width="24.6640625" style="1" customWidth="1"/>
    <col min="9232" max="9232" width="12.33203125" style="1" customWidth="1"/>
    <col min="9233" max="9233" width="0" style="1" hidden="1" customWidth="1"/>
    <col min="9234" max="9234" width="3.44140625" style="1" customWidth="1"/>
    <col min="9235" max="9235" width="0" style="1" hidden="1" customWidth="1"/>
    <col min="9236" max="9236" width="17.6640625" style="1" customWidth="1"/>
    <col min="9237" max="9237" width="3.44140625" style="1" customWidth="1"/>
    <col min="9238" max="9238" width="0" style="1" hidden="1" customWidth="1"/>
    <col min="9239" max="9239" width="23.6640625" style="1" customWidth="1"/>
    <col min="9240" max="9240" width="10" style="1" customWidth="1"/>
    <col min="9241" max="9241" width="0" style="1" hidden="1" customWidth="1"/>
    <col min="9242" max="9243" width="14.6640625" style="1" customWidth="1"/>
    <col min="9244" max="9244" width="12.88671875" style="1" customWidth="1"/>
    <col min="9245" max="9245" width="3.33203125" style="1" customWidth="1"/>
    <col min="9246" max="9246" width="30.33203125" style="1" customWidth="1"/>
    <col min="9247" max="9247" width="5" style="1" customWidth="1"/>
    <col min="9248" max="9248" width="0" style="1" hidden="1" customWidth="1"/>
    <col min="9249" max="9249" width="14.33203125" style="1" customWidth="1"/>
    <col min="9250" max="9250" width="5.6640625" style="1" customWidth="1"/>
    <col min="9251" max="9251" width="0" style="1" hidden="1" customWidth="1"/>
    <col min="9252" max="9252" width="17.33203125" style="1" customWidth="1"/>
    <col min="9253" max="9253" width="12.6640625" style="1" customWidth="1"/>
    <col min="9254" max="9254" width="0" style="1" hidden="1" customWidth="1"/>
    <col min="9255" max="9255" width="5.33203125" style="1" customWidth="1"/>
    <col min="9256" max="9256" width="0" style="1" hidden="1" customWidth="1"/>
    <col min="9257" max="9257" width="17" style="1" customWidth="1"/>
    <col min="9258" max="9258" width="6.33203125" style="1" customWidth="1"/>
    <col min="9259" max="9259" width="0" style="1" hidden="1" customWidth="1"/>
    <col min="9260" max="9260" width="14.33203125" style="1" customWidth="1"/>
    <col min="9261" max="9261" width="7.5546875" style="1" customWidth="1"/>
    <col min="9262" max="9262" width="0" style="1" hidden="1" customWidth="1"/>
    <col min="9263" max="9264" width="14.33203125" style="1" customWidth="1"/>
    <col min="9265" max="9265" width="20.88671875" style="1" customWidth="1"/>
    <col min="9266" max="9266" width="14.44140625" style="1" customWidth="1"/>
    <col min="9267" max="9267" width="15" style="1" customWidth="1"/>
    <col min="9268" max="9268" width="2.6640625" style="1" customWidth="1"/>
    <col min="9269" max="9269" width="11.6640625" style="1" customWidth="1"/>
    <col min="9270" max="9270" width="11.5546875" style="1" customWidth="1"/>
    <col min="9271" max="9271" width="2.33203125" style="1" customWidth="1"/>
    <col min="9272" max="9272" width="41" style="1" customWidth="1"/>
    <col min="9273" max="9273" width="14.33203125" style="1" customWidth="1"/>
    <col min="9274" max="9275" width="11.5546875" style="1" customWidth="1"/>
    <col min="9276" max="9276" width="21.88671875" style="1" customWidth="1"/>
    <col min="9277" max="9468" width="11.44140625" style="1"/>
    <col min="9469" max="9469" width="21.88671875" style="1" customWidth="1"/>
    <col min="9470" max="9470" width="13.88671875" style="1" customWidth="1"/>
    <col min="9471" max="9471" width="38.6640625" style="1" customWidth="1"/>
    <col min="9472" max="9472" width="3" style="1" bestFit="1" customWidth="1"/>
    <col min="9473" max="9473" width="32.33203125" style="1" customWidth="1"/>
    <col min="9474" max="9474" width="46.33203125" style="1" customWidth="1"/>
    <col min="9475" max="9475" width="19" style="1" customWidth="1"/>
    <col min="9476" max="9476" width="0" style="1" hidden="1" customWidth="1"/>
    <col min="9477" max="9477" width="17.6640625" style="1" customWidth="1"/>
    <col min="9478" max="9478" width="0" style="1" hidden="1" customWidth="1"/>
    <col min="9479" max="9479" width="22.33203125" style="1" customWidth="1"/>
    <col min="9480" max="9480" width="5.33203125" style="1" customWidth="1"/>
    <col min="9481" max="9481" width="36.33203125" style="1" customWidth="1"/>
    <col min="9482" max="9482" width="5.6640625" style="1" customWidth="1"/>
    <col min="9483" max="9483" width="0" style="1" hidden="1" customWidth="1"/>
    <col min="9484" max="9484" width="20.6640625" style="1" customWidth="1"/>
    <col min="9485" max="9485" width="4.88671875" style="1" customWidth="1"/>
    <col min="9486" max="9486" width="0" style="1" hidden="1" customWidth="1"/>
    <col min="9487" max="9487" width="24.6640625" style="1" customWidth="1"/>
    <col min="9488" max="9488" width="12.33203125" style="1" customWidth="1"/>
    <col min="9489" max="9489" width="0" style="1" hidden="1" customWidth="1"/>
    <col min="9490" max="9490" width="3.44140625" style="1" customWidth="1"/>
    <col min="9491" max="9491" width="0" style="1" hidden="1" customWidth="1"/>
    <col min="9492" max="9492" width="17.6640625" style="1" customWidth="1"/>
    <col min="9493" max="9493" width="3.44140625" style="1" customWidth="1"/>
    <col min="9494" max="9494" width="0" style="1" hidden="1" customWidth="1"/>
    <col min="9495" max="9495" width="23.6640625" style="1" customWidth="1"/>
    <col min="9496" max="9496" width="10" style="1" customWidth="1"/>
    <col min="9497" max="9497" width="0" style="1" hidden="1" customWidth="1"/>
    <col min="9498" max="9499" width="14.6640625" style="1" customWidth="1"/>
    <col min="9500" max="9500" width="12.88671875" style="1" customWidth="1"/>
    <col min="9501" max="9501" width="3.33203125" style="1" customWidth="1"/>
    <col min="9502" max="9502" width="30.33203125" style="1" customWidth="1"/>
    <col min="9503" max="9503" width="5" style="1" customWidth="1"/>
    <col min="9504" max="9504" width="0" style="1" hidden="1" customWidth="1"/>
    <col min="9505" max="9505" width="14.33203125" style="1" customWidth="1"/>
    <col min="9506" max="9506" width="5.6640625" style="1" customWidth="1"/>
    <col min="9507" max="9507" width="0" style="1" hidden="1" customWidth="1"/>
    <col min="9508" max="9508" width="17.33203125" style="1" customWidth="1"/>
    <col min="9509" max="9509" width="12.6640625" style="1" customWidth="1"/>
    <col min="9510" max="9510" width="0" style="1" hidden="1" customWidth="1"/>
    <col min="9511" max="9511" width="5.33203125" style="1" customWidth="1"/>
    <col min="9512" max="9512" width="0" style="1" hidden="1" customWidth="1"/>
    <col min="9513" max="9513" width="17" style="1" customWidth="1"/>
    <col min="9514" max="9514" width="6.33203125" style="1" customWidth="1"/>
    <col min="9515" max="9515" width="0" style="1" hidden="1" customWidth="1"/>
    <col min="9516" max="9516" width="14.33203125" style="1" customWidth="1"/>
    <col min="9517" max="9517" width="7.5546875" style="1" customWidth="1"/>
    <col min="9518" max="9518" width="0" style="1" hidden="1" customWidth="1"/>
    <col min="9519" max="9520" width="14.33203125" style="1" customWidth="1"/>
    <col min="9521" max="9521" width="20.88671875" style="1" customWidth="1"/>
    <col min="9522" max="9522" width="14.44140625" style="1" customWidth="1"/>
    <col min="9523" max="9523" width="15" style="1" customWidth="1"/>
    <col min="9524" max="9524" width="2.6640625" style="1" customWidth="1"/>
    <col min="9525" max="9525" width="11.6640625" style="1" customWidth="1"/>
    <col min="9526" max="9526" width="11.5546875" style="1" customWidth="1"/>
    <col min="9527" max="9527" width="2.33203125" style="1" customWidth="1"/>
    <col min="9528" max="9528" width="41" style="1" customWidth="1"/>
    <col min="9529" max="9529" width="14.33203125" style="1" customWidth="1"/>
    <col min="9530" max="9531" width="11.5546875" style="1" customWidth="1"/>
    <col min="9532" max="9532" width="21.88671875" style="1" customWidth="1"/>
    <col min="9533" max="9724" width="11.44140625" style="1"/>
    <col min="9725" max="9725" width="21.88671875" style="1" customWidth="1"/>
    <col min="9726" max="9726" width="13.88671875" style="1" customWidth="1"/>
    <col min="9727" max="9727" width="38.6640625" style="1" customWidth="1"/>
    <col min="9728" max="9728" width="3" style="1" bestFit="1" customWidth="1"/>
    <col min="9729" max="9729" width="32.33203125" style="1" customWidth="1"/>
    <col min="9730" max="9730" width="46.33203125" style="1" customWidth="1"/>
    <col min="9731" max="9731" width="19" style="1" customWidth="1"/>
    <col min="9732" max="9732" width="0" style="1" hidden="1" customWidth="1"/>
    <col min="9733" max="9733" width="17.6640625" style="1" customWidth="1"/>
    <col min="9734" max="9734" width="0" style="1" hidden="1" customWidth="1"/>
    <col min="9735" max="9735" width="22.33203125" style="1" customWidth="1"/>
    <col min="9736" max="9736" width="5.33203125" style="1" customWidth="1"/>
    <col min="9737" max="9737" width="36.33203125" style="1" customWidth="1"/>
    <col min="9738" max="9738" width="5.6640625" style="1" customWidth="1"/>
    <col min="9739" max="9739" width="0" style="1" hidden="1" customWidth="1"/>
    <col min="9740" max="9740" width="20.6640625" style="1" customWidth="1"/>
    <col min="9741" max="9741" width="4.88671875" style="1" customWidth="1"/>
    <col min="9742" max="9742" width="0" style="1" hidden="1" customWidth="1"/>
    <col min="9743" max="9743" width="24.6640625" style="1" customWidth="1"/>
    <col min="9744" max="9744" width="12.33203125" style="1" customWidth="1"/>
    <col min="9745" max="9745" width="0" style="1" hidden="1" customWidth="1"/>
    <col min="9746" max="9746" width="3.44140625" style="1" customWidth="1"/>
    <col min="9747" max="9747" width="0" style="1" hidden="1" customWidth="1"/>
    <col min="9748" max="9748" width="17.6640625" style="1" customWidth="1"/>
    <col min="9749" max="9749" width="3.44140625" style="1" customWidth="1"/>
    <col min="9750" max="9750" width="0" style="1" hidden="1" customWidth="1"/>
    <col min="9751" max="9751" width="23.6640625" style="1" customWidth="1"/>
    <col min="9752" max="9752" width="10" style="1" customWidth="1"/>
    <col min="9753" max="9753" width="0" style="1" hidden="1" customWidth="1"/>
    <col min="9754" max="9755" width="14.6640625" style="1" customWidth="1"/>
    <col min="9756" max="9756" width="12.88671875" style="1" customWidth="1"/>
    <col min="9757" max="9757" width="3.33203125" style="1" customWidth="1"/>
    <col min="9758" max="9758" width="30.33203125" style="1" customWidth="1"/>
    <col min="9759" max="9759" width="5" style="1" customWidth="1"/>
    <col min="9760" max="9760" width="0" style="1" hidden="1" customWidth="1"/>
    <col min="9761" max="9761" width="14.33203125" style="1" customWidth="1"/>
    <col min="9762" max="9762" width="5.6640625" style="1" customWidth="1"/>
    <col min="9763" max="9763" width="0" style="1" hidden="1" customWidth="1"/>
    <col min="9764" max="9764" width="17.33203125" style="1" customWidth="1"/>
    <col min="9765" max="9765" width="12.6640625" style="1" customWidth="1"/>
    <col min="9766" max="9766" width="0" style="1" hidden="1" customWidth="1"/>
    <col min="9767" max="9767" width="5.33203125" style="1" customWidth="1"/>
    <col min="9768" max="9768" width="0" style="1" hidden="1" customWidth="1"/>
    <col min="9769" max="9769" width="17" style="1" customWidth="1"/>
    <col min="9770" max="9770" width="6.33203125" style="1" customWidth="1"/>
    <col min="9771" max="9771" width="0" style="1" hidden="1" customWidth="1"/>
    <col min="9772" max="9772" width="14.33203125" style="1" customWidth="1"/>
    <col min="9773" max="9773" width="7.5546875" style="1" customWidth="1"/>
    <col min="9774" max="9774" width="0" style="1" hidden="1" customWidth="1"/>
    <col min="9775" max="9776" width="14.33203125" style="1" customWidth="1"/>
    <col min="9777" max="9777" width="20.88671875" style="1" customWidth="1"/>
    <col min="9778" max="9778" width="14.44140625" style="1" customWidth="1"/>
    <col min="9779" max="9779" width="15" style="1" customWidth="1"/>
    <col min="9780" max="9780" width="2.6640625" style="1" customWidth="1"/>
    <col min="9781" max="9781" width="11.6640625" style="1" customWidth="1"/>
    <col min="9782" max="9782" width="11.5546875" style="1" customWidth="1"/>
    <col min="9783" max="9783" width="2.33203125" style="1" customWidth="1"/>
    <col min="9784" max="9784" width="41" style="1" customWidth="1"/>
    <col min="9785" max="9785" width="14.33203125" style="1" customWidth="1"/>
    <col min="9786" max="9787" width="11.5546875" style="1" customWidth="1"/>
    <col min="9788" max="9788" width="21.88671875" style="1" customWidth="1"/>
    <col min="9789" max="9980" width="11.44140625" style="1"/>
    <col min="9981" max="9981" width="21.88671875" style="1" customWidth="1"/>
    <col min="9982" max="9982" width="13.88671875" style="1" customWidth="1"/>
    <col min="9983" max="9983" width="38.6640625" style="1" customWidth="1"/>
    <col min="9984" max="9984" width="3" style="1" bestFit="1" customWidth="1"/>
    <col min="9985" max="9985" width="32.33203125" style="1" customWidth="1"/>
    <col min="9986" max="9986" width="46.33203125" style="1" customWidth="1"/>
    <col min="9987" max="9987" width="19" style="1" customWidth="1"/>
    <col min="9988" max="9988" width="0" style="1" hidden="1" customWidth="1"/>
    <col min="9989" max="9989" width="17.6640625" style="1" customWidth="1"/>
    <col min="9990" max="9990" width="0" style="1" hidden="1" customWidth="1"/>
    <col min="9991" max="9991" width="22.33203125" style="1" customWidth="1"/>
    <col min="9992" max="9992" width="5.33203125" style="1" customWidth="1"/>
    <col min="9993" max="9993" width="36.33203125" style="1" customWidth="1"/>
    <col min="9994" max="9994" width="5.6640625" style="1" customWidth="1"/>
    <col min="9995" max="9995" width="0" style="1" hidden="1" customWidth="1"/>
    <col min="9996" max="9996" width="20.6640625" style="1" customWidth="1"/>
    <col min="9997" max="9997" width="4.88671875" style="1" customWidth="1"/>
    <col min="9998" max="9998" width="0" style="1" hidden="1" customWidth="1"/>
    <col min="9999" max="9999" width="24.6640625" style="1" customWidth="1"/>
    <col min="10000" max="10000" width="12.33203125" style="1" customWidth="1"/>
    <col min="10001" max="10001" width="0" style="1" hidden="1" customWidth="1"/>
    <col min="10002" max="10002" width="3.44140625" style="1" customWidth="1"/>
    <col min="10003" max="10003" width="0" style="1" hidden="1" customWidth="1"/>
    <col min="10004" max="10004" width="17.6640625" style="1" customWidth="1"/>
    <col min="10005" max="10005" width="3.44140625" style="1" customWidth="1"/>
    <col min="10006" max="10006" width="0" style="1" hidden="1" customWidth="1"/>
    <col min="10007" max="10007" width="23.6640625" style="1" customWidth="1"/>
    <col min="10008" max="10008" width="10" style="1" customWidth="1"/>
    <col min="10009" max="10009" width="0" style="1" hidden="1" customWidth="1"/>
    <col min="10010" max="10011" width="14.6640625" style="1" customWidth="1"/>
    <col min="10012" max="10012" width="12.88671875" style="1" customWidth="1"/>
    <col min="10013" max="10013" width="3.33203125" style="1" customWidth="1"/>
    <col min="10014" max="10014" width="30.33203125" style="1" customWidth="1"/>
    <col min="10015" max="10015" width="5" style="1" customWidth="1"/>
    <col min="10016" max="10016" width="0" style="1" hidden="1" customWidth="1"/>
    <col min="10017" max="10017" width="14.33203125" style="1" customWidth="1"/>
    <col min="10018" max="10018" width="5.6640625" style="1" customWidth="1"/>
    <col min="10019" max="10019" width="0" style="1" hidden="1" customWidth="1"/>
    <col min="10020" max="10020" width="17.33203125" style="1" customWidth="1"/>
    <col min="10021" max="10021" width="12.6640625" style="1" customWidth="1"/>
    <col min="10022" max="10022" width="0" style="1" hidden="1" customWidth="1"/>
    <col min="10023" max="10023" width="5.33203125" style="1" customWidth="1"/>
    <col min="10024" max="10024" width="0" style="1" hidden="1" customWidth="1"/>
    <col min="10025" max="10025" width="17" style="1" customWidth="1"/>
    <col min="10026" max="10026" width="6.33203125" style="1" customWidth="1"/>
    <col min="10027" max="10027" width="0" style="1" hidden="1" customWidth="1"/>
    <col min="10028" max="10028" width="14.33203125" style="1" customWidth="1"/>
    <col min="10029" max="10029" width="7.5546875" style="1" customWidth="1"/>
    <col min="10030" max="10030" width="0" style="1" hidden="1" customWidth="1"/>
    <col min="10031" max="10032" width="14.33203125" style="1" customWidth="1"/>
    <col min="10033" max="10033" width="20.88671875" style="1" customWidth="1"/>
    <col min="10034" max="10034" width="14.44140625" style="1" customWidth="1"/>
    <col min="10035" max="10035" width="15" style="1" customWidth="1"/>
    <col min="10036" max="10036" width="2.6640625" style="1" customWidth="1"/>
    <col min="10037" max="10037" width="11.6640625" style="1" customWidth="1"/>
    <col min="10038" max="10038" width="11.5546875" style="1" customWidth="1"/>
    <col min="10039" max="10039" width="2.33203125" style="1" customWidth="1"/>
    <col min="10040" max="10040" width="41" style="1" customWidth="1"/>
    <col min="10041" max="10041" width="14.33203125" style="1" customWidth="1"/>
    <col min="10042" max="10043" width="11.5546875" style="1" customWidth="1"/>
    <col min="10044" max="10044" width="21.88671875" style="1" customWidth="1"/>
    <col min="10045" max="10236" width="11.44140625" style="1"/>
    <col min="10237" max="10237" width="21.88671875" style="1" customWidth="1"/>
    <col min="10238" max="10238" width="13.88671875" style="1" customWidth="1"/>
    <col min="10239" max="10239" width="38.6640625" style="1" customWidth="1"/>
    <col min="10240" max="10240" width="3" style="1" bestFit="1" customWidth="1"/>
    <col min="10241" max="10241" width="32.33203125" style="1" customWidth="1"/>
    <col min="10242" max="10242" width="46.33203125" style="1" customWidth="1"/>
    <col min="10243" max="10243" width="19" style="1" customWidth="1"/>
    <col min="10244" max="10244" width="0" style="1" hidden="1" customWidth="1"/>
    <col min="10245" max="10245" width="17.6640625" style="1" customWidth="1"/>
    <col min="10246" max="10246" width="0" style="1" hidden="1" customWidth="1"/>
    <col min="10247" max="10247" width="22.33203125" style="1" customWidth="1"/>
    <col min="10248" max="10248" width="5.33203125" style="1" customWidth="1"/>
    <col min="10249" max="10249" width="36.33203125" style="1" customWidth="1"/>
    <col min="10250" max="10250" width="5.6640625" style="1" customWidth="1"/>
    <col min="10251" max="10251" width="0" style="1" hidden="1" customWidth="1"/>
    <col min="10252" max="10252" width="20.6640625" style="1" customWidth="1"/>
    <col min="10253" max="10253" width="4.88671875" style="1" customWidth="1"/>
    <col min="10254" max="10254" width="0" style="1" hidden="1" customWidth="1"/>
    <col min="10255" max="10255" width="24.6640625" style="1" customWidth="1"/>
    <col min="10256" max="10256" width="12.33203125" style="1" customWidth="1"/>
    <col min="10257" max="10257" width="0" style="1" hidden="1" customWidth="1"/>
    <col min="10258" max="10258" width="3.44140625" style="1" customWidth="1"/>
    <col min="10259" max="10259" width="0" style="1" hidden="1" customWidth="1"/>
    <col min="10260" max="10260" width="17.6640625" style="1" customWidth="1"/>
    <col min="10261" max="10261" width="3.44140625" style="1" customWidth="1"/>
    <col min="10262" max="10262" width="0" style="1" hidden="1" customWidth="1"/>
    <col min="10263" max="10263" width="23.6640625" style="1" customWidth="1"/>
    <col min="10264" max="10264" width="10" style="1" customWidth="1"/>
    <col min="10265" max="10265" width="0" style="1" hidden="1" customWidth="1"/>
    <col min="10266" max="10267" width="14.6640625" style="1" customWidth="1"/>
    <col min="10268" max="10268" width="12.88671875" style="1" customWidth="1"/>
    <col min="10269" max="10269" width="3.33203125" style="1" customWidth="1"/>
    <col min="10270" max="10270" width="30.33203125" style="1" customWidth="1"/>
    <col min="10271" max="10271" width="5" style="1" customWidth="1"/>
    <col min="10272" max="10272" width="0" style="1" hidden="1" customWidth="1"/>
    <col min="10273" max="10273" width="14.33203125" style="1" customWidth="1"/>
    <col min="10274" max="10274" width="5.6640625" style="1" customWidth="1"/>
    <col min="10275" max="10275" width="0" style="1" hidden="1" customWidth="1"/>
    <col min="10276" max="10276" width="17.33203125" style="1" customWidth="1"/>
    <col min="10277" max="10277" width="12.6640625" style="1" customWidth="1"/>
    <col min="10278" max="10278" width="0" style="1" hidden="1" customWidth="1"/>
    <col min="10279" max="10279" width="5.33203125" style="1" customWidth="1"/>
    <col min="10280" max="10280" width="0" style="1" hidden="1" customWidth="1"/>
    <col min="10281" max="10281" width="17" style="1" customWidth="1"/>
    <col min="10282" max="10282" width="6.33203125" style="1" customWidth="1"/>
    <col min="10283" max="10283" width="0" style="1" hidden="1" customWidth="1"/>
    <col min="10284" max="10284" width="14.33203125" style="1" customWidth="1"/>
    <col min="10285" max="10285" width="7.5546875" style="1" customWidth="1"/>
    <col min="10286" max="10286" width="0" style="1" hidden="1" customWidth="1"/>
    <col min="10287" max="10288" width="14.33203125" style="1" customWidth="1"/>
    <col min="10289" max="10289" width="20.88671875" style="1" customWidth="1"/>
    <col min="10290" max="10290" width="14.44140625" style="1" customWidth="1"/>
    <col min="10291" max="10291" width="15" style="1" customWidth="1"/>
    <col min="10292" max="10292" width="2.6640625" style="1" customWidth="1"/>
    <col min="10293" max="10293" width="11.6640625" style="1" customWidth="1"/>
    <col min="10294" max="10294" width="11.5546875" style="1" customWidth="1"/>
    <col min="10295" max="10295" width="2.33203125" style="1" customWidth="1"/>
    <col min="10296" max="10296" width="41" style="1" customWidth="1"/>
    <col min="10297" max="10297" width="14.33203125" style="1" customWidth="1"/>
    <col min="10298" max="10299" width="11.5546875" style="1" customWidth="1"/>
    <col min="10300" max="10300" width="21.88671875" style="1" customWidth="1"/>
    <col min="10301" max="10492" width="11.44140625" style="1"/>
    <col min="10493" max="10493" width="21.88671875" style="1" customWidth="1"/>
    <col min="10494" max="10494" width="13.88671875" style="1" customWidth="1"/>
    <col min="10495" max="10495" width="38.6640625" style="1" customWidth="1"/>
    <col min="10496" max="10496" width="3" style="1" bestFit="1" customWidth="1"/>
    <col min="10497" max="10497" width="32.33203125" style="1" customWidth="1"/>
    <col min="10498" max="10498" width="46.33203125" style="1" customWidth="1"/>
    <col min="10499" max="10499" width="19" style="1" customWidth="1"/>
    <col min="10500" max="10500" width="0" style="1" hidden="1" customWidth="1"/>
    <col min="10501" max="10501" width="17.6640625" style="1" customWidth="1"/>
    <col min="10502" max="10502" width="0" style="1" hidden="1" customWidth="1"/>
    <col min="10503" max="10503" width="22.33203125" style="1" customWidth="1"/>
    <col min="10504" max="10504" width="5.33203125" style="1" customWidth="1"/>
    <col min="10505" max="10505" width="36.33203125" style="1" customWidth="1"/>
    <col min="10506" max="10506" width="5.6640625" style="1" customWidth="1"/>
    <col min="10507" max="10507" width="0" style="1" hidden="1" customWidth="1"/>
    <col min="10508" max="10508" width="20.6640625" style="1" customWidth="1"/>
    <col min="10509" max="10509" width="4.88671875" style="1" customWidth="1"/>
    <col min="10510" max="10510" width="0" style="1" hidden="1" customWidth="1"/>
    <col min="10511" max="10511" width="24.6640625" style="1" customWidth="1"/>
    <col min="10512" max="10512" width="12.33203125" style="1" customWidth="1"/>
    <col min="10513" max="10513" width="0" style="1" hidden="1" customWidth="1"/>
    <col min="10514" max="10514" width="3.44140625" style="1" customWidth="1"/>
    <col min="10515" max="10515" width="0" style="1" hidden="1" customWidth="1"/>
    <col min="10516" max="10516" width="17.6640625" style="1" customWidth="1"/>
    <col min="10517" max="10517" width="3.44140625" style="1" customWidth="1"/>
    <col min="10518" max="10518" width="0" style="1" hidden="1" customWidth="1"/>
    <col min="10519" max="10519" width="23.6640625" style="1" customWidth="1"/>
    <col min="10520" max="10520" width="10" style="1" customWidth="1"/>
    <col min="10521" max="10521" width="0" style="1" hidden="1" customWidth="1"/>
    <col min="10522" max="10523" width="14.6640625" style="1" customWidth="1"/>
    <col min="10524" max="10524" width="12.88671875" style="1" customWidth="1"/>
    <col min="10525" max="10525" width="3.33203125" style="1" customWidth="1"/>
    <col min="10526" max="10526" width="30.33203125" style="1" customWidth="1"/>
    <col min="10527" max="10527" width="5" style="1" customWidth="1"/>
    <col min="10528" max="10528" width="0" style="1" hidden="1" customWidth="1"/>
    <col min="10529" max="10529" width="14.33203125" style="1" customWidth="1"/>
    <col min="10530" max="10530" width="5.6640625" style="1" customWidth="1"/>
    <col min="10531" max="10531" width="0" style="1" hidden="1" customWidth="1"/>
    <col min="10532" max="10532" width="17.33203125" style="1" customWidth="1"/>
    <col min="10533" max="10533" width="12.6640625" style="1" customWidth="1"/>
    <col min="10534" max="10534" width="0" style="1" hidden="1" customWidth="1"/>
    <col min="10535" max="10535" width="5.33203125" style="1" customWidth="1"/>
    <col min="10536" max="10536" width="0" style="1" hidden="1" customWidth="1"/>
    <col min="10537" max="10537" width="17" style="1" customWidth="1"/>
    <col min="10538" max="10538" width="6.33203125" style="1" customWidth="1"/>
    <col min="10539" max="10539" width="0" style="1" hidden="1" customWidth="1"/>
    <col min="10540" max="10540" width="14.33203125" style="1" customWidth="1"/>
    <col min="10541" max="10541" width="7.5546875" style="1" customWidth="1"/>
    <col min="10542" max="10542" width="0" style="1" hidden="1" customWidth="1"/>
    <col min="10543" max="10544" width="14.33203125" style="1" customWidth="1"/>
    <col min="10545" max="10545" width="20.88671875" style="1" customWidth="1"/>
    <col min="10546" max="10546" width="14.44140625" style="1" customWidth="1"/>
    <col min="10547" max="10547" width="15" style="1" customWidth="1"/>
    <col min="10548" max="10548" width="2.6640625" style="1" customWidth="1"/>
    <col min="10549" max="10549" width="11.6640625" style="1" customWidth="1"/>
    <col min="10550" max="10550" width="11.5546875" style="1" customWidth="1"/>
    <col min="10551" max="10551" width="2.33203125" style="1" customWidth="1"/>
    <col min="10552" max="10552" width="41" style="1" customWidth="1"/>
    <col min="10553" max="10553" width="14.33203125" style="1" customWidth="1"/>
    <col min="10554" max="10555" width="11.5546875" style="1" customWidth="1"/>
    <col min="10556" max="10556" width="21.88671875" style="1" customWidth="1"/>
    <col min="10557" max="10748" width="11.44140625" style="1"/>
    <col min="10749" max="10749" width="21.88671875" style="1" customWidth="1"/>
    <col min="10750" max="10750" width="13.88671875" style="1" customWidth="1"/>
    <col min="10751" max="10751" width="38.6640625" style="1" customWidth="1"/>
    <col min="10752" max="10752" width="3" style="1" bestFit="1" customWidth="1"/>
    <col min="10753" max="10753" width="32.33203125" style="1" customWidth="1"/>
    <col min="10754" max="10754" width="46.33203125" style="1" customWidth="1"/>
    <col min="10755" max="10755" width="19" style="1" customWidth="1"/>
    <col min="10756" max="10756" width="0" style="1" hidden="1" customWidth="1"/>
    <col min="10757" max="10757" width="17.6640625" style="1" customWidth="1"/>
    <col min="10758" max="10758" width="0" style="1" hidden="1" customWidth="1"/>
    <col min="10759" max="10759" width="22.33203125" style="1" customWidth="1"/>
    <col min="10760" max="10760" width="5.33203125" style="1" customWidth="1"/>
    <col min="10761" max="10761" width="36.33203125" style="1" customWidth="1"/>
    <col min="10762" max="10762" width="5.6640625" style="1" customWidth="1"/>
    <col min="10763" max="10763" width="0" style="1" hidden="1" customWidth="1"/>
    <col min="10764" max="10764" width="20.6640625" style="1" customWidth="1"/>
    <col min="10765" max="10765" width="4.88671875" style="1" customWidth="1"/>
    <col min="10766" max="10766" width="0" style="1" hidden="1" customWidth="1"/>
    <col min="10767" max="10767" width="24.6640625" style="1" customWidth="1"/>
    <col min="10768" max="10768" width="12.33203125" style="1" customWidth="1"/>
    <col min="10769" max="10769" width="0" style="1" hidden="1" customWidth="1"/>
    <col min="10770" max="10770" width="3.44140625" style="1" customWidth="1"/>
    <col min="10771" max="10771" width="0" style="1" hidden="1" customWidth="1"/>
    <col min="10772" max="10772" width="17.6640625" style="1" customWidth="1"/>
    <col min="10773" max="10773" width="3.44140625" style="1" customWidth="1"/>
    <col min="10774" max="10774" width="0" style="1" hidden="1" customWidth="1"/>
    <col min="10775" max="10775" width="23.6640625" style="1" customWidth="1"/>
    <col min="10776" max="10776" width="10" style="1" customWidth="1"/>
    <col min="10777" max="10777" width="0" style="1" hidden="1" customWidth="1"/>
    <col min="10778" max="10779" width="14.6640625" style="1" customWidth="1"/>
    <col min="10780" max="10780" width="12.88671875" style="1" customWidth="1"/>
    <col min="10781" max="10781" width="3.33203125" style="1" customWidth="1"/>
    <col min="10782" max="10782" width="30.33203125" style="1" customWidth="1"/>
    <col min="10783" max="10783" width="5" style="1" customWidth="1"/>
    <col min="10784" max="10784" width="0" style="1" hidden="1" customWidth="1"/>
    <col min="10785" max="10785" width="14.33203125" style="1" customWidth="1"/>
    <col min="10786" max="10786" width="5.6640625" style="1" customWidth="1"/>
    <col min="10787" max="10787" width="0" style="1" hidden="1" customWidth="1"/>
    <col min="10788" max="10788" width="17.33203125" style="1" customWidth="1"/>
    <col min="10789" max="10789" width="12.6640625" style="1" customWidth="1"/>
    <col min="10790" max="10790" width="0" style="1" hidden="1" customWidth="1"/>
    <col min="10791" max="10791" width="5.33203125" style="1" customWidth="1"/>
    <col min="10792" max="10792" width="0" style="1" hidden="1" customWidth="1"/>
    <col min="10793" max="10793" width="17" style="1" customWidth="1"/>
    <col min="10794" max="10794" width="6.33203125" style="1" customWidth="1"/>
    <col min="10795" max="10795" width="0" style="1" hidden="1" customWidth="1"/>
    <col min="10796" max="10796" width="14.33203125" style="1" customWidth="1"/>
    <col min="10797" max="10797" width="7.5546875" style="1" customWidth="1"/>
    <col min="10798" max="10798" width="0" style="1" hidden="1" customWidth="1"/>
    <col min="10799" max="10800" width="14.33203125" style="1" customWidth="1"/>
    <col min="10801" max="10801" width="20.88671875" style="1" customWidth="1"/>
    <col min="10802" max="10802" width="14.44140625" style="1" customWidth="1"/>
    <col min="10803" max="10803" width="15" style="1" customWidth="1"/>
    <col min="10804" max="10804" width="2.6640625" style="1" customWidth="1"/>
    <col min="10805" max="10805" width="11.6640625" style="1" customWidth="1"/>
    <col min="10806" max="10806" width="11.5546875" style="1" customWidth="1"/>
    <col min="10807" max="10807" width="2.33203125" style="1" customWidth="1"/>
    <col min="10808" max="10808" width="41" style="1" customWidth="1"/>
    <col min="10809" max="10809" width="14.33203125" style="1" customWidth="1"/>
    <col min="10810" max="10811" width="11.5546875" style="1" customWidth="1"/>
    <col min="10812" max="10812" width="21.88671875" style="1" customWidth="1"/>
    <col min="10813" max="11004" width="11.44140625" style="1"/>
    <col min="11005" max="11005" width="21.88671875" style="1" customWidth="1"/>
    <col min="11006" max="11006" width="13.88671875" style="1" customWidth="1"/>
    <col min="11007" max="11007" width="38.6640625" style="1" customWidth="1"/>
    <col min="11008" max="11008" width="3" style="1" bestFit="1" customWidth="1"/>
    <col min="11009" max="11009" width="32.33203125" style="1" customWidth="1"/>
    <col min="11010" max="11010" width="46.33203125" style="1" customWidth="1"/>
    <col min="11011" max="11011" width="19" style="1" customWidth="1"/>
    <col min="11012" max="11012" width="0" style="1" hidden="1" customWidth="1"/>
    <col min="11013" max="11013" width="17.6640625" style="1" customWidth="1"/>
    <col min="11014" max="11014" width="0" style="1" hidden="1" customWidth="1"/>
    <col min="11015" max="11015" width="22.33203125" style="1" customWidth="1"/>
    <col min="11016" max="11016" width="5.33203125" style="1" customWidth="1"/>
    <col min="11017" max="11017" width="36.33203125" style="1" customWidth="1"/>
    <col min="11018" max="11018" width="5.6640625" style="1" customWidth="1"/>
    <col min="11019" max="11019" width="0" style="1" hidden="1" customWidth="1"/>
    <col min="11020" max="11020" width="20.6640625" style="1" customWidth="1"/>
    <col min="11021" max="11021" width="4.88671875" style="1" customWidth="1"/>
    <col min="11022" max="11022" width="0" style="1" hidden="1" customWidth="1"/>
    <col min="11023" max="11023" width="24.6640625" style="1" customWidth="1"/>
    <col min="11024" max="11024" width="12.33203125" style="1" customWidth="1"/>
    <col min="11025" max="11025" width="0" style="1" hidden="1" customWidth="1"/>
    <col min="11026" max="11026" width="3.44140625" style="1" customWidth="1"/>
    <col min="11027" max="11027" width="0" style="1" hidden="1" customWidth="1"/>
    <col min="11028" max="11028" width="17.6640625" style="1" customWidth="1"/>
    <col min="11029" max="11029" width="3.44140625" style="1" customWidth="1"/>
    <col min="11030" max="11030" width="0" style="1" hidden="1" customWidth="1"/>
    <col min="11031" max="11031" width="23.6640625" style="1" customWidth="1"/>
    <col min="11032" max="11032" width="10" style="1" customWidth="1"/>
    <col min="11033" max="11033" width="0" style="1" hidden="1" customWidth="1"/>
    <col min="11034" max="11035" width="14.6640625" style="1" customWidth="1"/>
    <col min="11036" max="11036" width="12.88671875" style="1" customWidth="1"/>
    <col min="11037" max="11037" width="3.33203125" style="1" customWidth="1"/>
    <col min="11038" max="11038" width="30.33203125" style="1" customWidth="1"/>
    <col min="11039" max="11039" width="5" style="1" customWidth="1"/>
    <col min="11040" max="11040" width="0" style="1" hidden="1" customWidth="1"/>
    <col min="11041" max="11041" width="14.33203125" style="1" customWidth="1"/>
    <col min="11042" max="11042" width="5.6640625" style="1" customWidth="1"/>
    <col min="11043" max="11043" width="0" style="1" hidden="1" customWidth="1"/>
    <col min="11044" max="11044" width="17.33203125" style="1" customWidth="1"/>
    <col min="11045" max="11045" width="12.6640625" style="1" customWidth="1"/>
    <col min="11046" max="11046" width="0" style="1" hidden="1" customWidth="1"/>
    <col min="11047" max="11047" width="5.33203125" style="1" customWidth="1"/>
    <col min="11048" max="11048" width="0" style="1" hidden="1" customWidth="1"/>
    <col min="11049" max="11049" width="17" style="1" customWidth="1"/>
    <col min="11050" max="11050" width="6.33203125" style="1" customWidth="1"/>
    <col min="11051" max="11051" width="0" style="1" hidden="1" customWidth="1"/>
    <col min="11052" max="11052" width="14.33203125" style="1" customWidth="1"/>
    <col min="11053" max="11053" width="7.5546875" style="1" customWidth="1"/>
    <col min="11054" max="11054" width="0" style="1" hidden="1" customWidth="1"/>
    <col min="11055" max="11056" width="14.33203125" style="1" customWidth="1"/>
    <col min="11057" max="11057" width="20.88671875" style="1" customWidth="1"/>
    <col min="11058" max="11058" width="14.44140625" style="1" customWidth="1"/>
    <col min="11059" max="11059" width="15" style="1" customWidth="1"/>
    <col min="11060" max="11060" width="2.6640625" style="1" customWidth="1"/>
    <col min="11061" max="11061" width="11.6640625" style="1" customWidth="1"/>
    <col min="11062" max="11062" width="11.5546875" style="1" customWidth="1"/>
    <col min="11063" max="11063" width="2.33203125" style="1" customWidth="1"/>
    <col min="11064" max="11064" width="41" style="1" customWidth="1"/>
    <col min="11065" max="11065" width="14.33203125" style="1" customWidth="1"/>
    <col min="11066" max="11067" width="11.5546875" style="1" customWidth="1"/>
    <col min="11068" max="11068" width="21.88671875" style="1" customWidth="1"/>
    <col min="11069" max="11260" width="11.44140625" style="1"/>
    <col min="11261" max="11261" width="21.88671875" style="1" customWidth="1"/>
    <col min="11262" max="11262" width="13.88671875" style="1" customWidth="1"/>
    <col min="11263" max="11263" width="38.6640625" style="1" customWidth="1"/>
    <col min="11264" max="11264" width="3" style="1" bestFit="1" customWidth="1"/>
    <col min="11265" max="11265" width="32.33203125" style="1" customWidth="1"/>
    <col min="11266" max="11266" width="46.33203125" style="1" customWidth="1"/>
    <col min="11267" max="11267" width="19" style="1" customWidth="1"/>
    <col min="11268" max="11268" width="0" style="1" hidden="1" customWidth="1"/>
    <col min="11269" max="11269" width="17.6640625" style="1" customWidth="1"/>
    <col min="11270" max="11270" width="0" style="1" hidden="1" customWidth="1"/>
    <col min="11271" max="11271" width="22.33203125" style="1" customWidth="1"/>
    <col min="11272" max="11272" width="5.33203125" style="1" customWidth="1"/>
    <col min="11273" max="11273" width="36.33203125" style="1" customWidth="1"/>
    <col min="11274" max="11274" width="5.6640625" style="1" customWidth="1"/>
    <col min="11275" max="11275" width="0" style="1" hidden="1" customWidth="1"/>
    <col min="11276" max="11276" width="20.6640625" style="1" customWidth="1"/>
    <col min="11277" max="11277" width="4.88671875" style="1" customWidth="1"/>
    <col min="11278" max="11278" width="0" style="1" hidden="1" customWidth="1"/>
    <col min="11279" max="11279" width="24.6640625" style="1" customWidth="1"/>
    <col min="11280" max="11280" width="12.33203125" style="1" customWidth="1"/>
    <col min="11281" max="11281" width="0" style="1" hidden="1" customWidth="1"/>
    <col min="11282" max="11282" width="3.44140625" style="1" customWidth="1"/>
    <col min="11283" max="11283" width="0" style="1" hidden="1" customWidth="1"/>
    <col min="11284" max="11284" width="17.6640625" style="1" customWidth="1"/>
    <col min="11285" max="11285" width="3.44140625" style="1" customWidth="1"/>
    <col min="11286" max="11286" width="0" style="1" hidden="1" customWidth="1"/>
    <col min="11287" max="11287" width="23.6640625" style="1" customWidth="1"/>
    <col min="11288" max="11288" width="10" style="1" customWidth="1"/>
    <col min="11289" max="11289" width="0" style="1" hidden="1" customWidth="1"/>
    <col min="11290" max="11291" width="14.6640625" style="1" customWidth="1"/>
    <col min="11292" max="11292" width="12.88671875" style="1" customWidth="1"/>
    <col min="11293" max="11293" width="3.33203125" style="1" customWidth="1"/>
    <col min="11294" max="11294" width="30.33203125" style="1" customWidth="1"/>
    <col min="11295" max="11295" width="5" style="1" customWidth="1"/>
    <col min="11296" max="11296" width="0" style="1" hidden="1" customWidth="1"/>
    <col min="11297" max="11297" width="14.33203125" style="1" customWidth="1"/>
    <col min="11298" max="11298" width="5.6640625" style="1" customWidth="1"/>
    <col min="11299" max="11299" width="0" style="1" hidden="1" customWidth="1"/>
    <col min="11300" max="11300" width="17.33203125" style="1" customWidth="1"/>
    <col min="11301" max="11301" width="12.6640625" style="1" customWidth="1"/>
    <col min="11302" max="11302" width="0" style="1" hidden="1" customWidth="1"/>
    <col min="11303" max="11303" width="5.33203125" style="1" customWidth="1"/>
    <col min="11304" max="11304" width="0" style="1" hidden="1" customWidth="1"/>
    <col min="11305" max="11305" width="17" style="1" customWidth="1"/>
    <col min="11306" max="11306" width="6.33203125" style="1" customWidth="1"/>
    <col min="11307" max="11307" width="0" style="1" hidden="1" customWidth="1"/>
    <col min="11308" max="11308" width="14.33203125" style="1" customWidth="1"/>
    <col min="11309" max="11309" width="7.5546875" style="1" customWidth="1"/>
    <col min="11310" max="11310" width="0" style="1" hidden="1" customWidth="1"/>
    <col min="11311" max="11312" width="14.33203125" style="1" customWidth="1"/>
    <col min="11313" max="11313" width="20.88671875" style="1" customWidth="1"/>
    <col min="11314" max="11314" width="14.44140625" style="1" customWidth="1"/>
    <col min="11315" max="11315" width="15" style="1" customWidth="1"/>
    <col min="11316" max="11316" width="2.6640625" style="1" customWidth="1"/>
    <col min="11317" max="11317" width="11.6640625" style="1" customWidth="1"/>
    <col min="11318" max="11318" width="11.5546875" style="1" customWidth="1"/>
    <col min="11319" max="11319" width="2.33203125" style="1" customWidth="1"/>
    <col min="11320" max="11320" width="41" style="1" customWidth="1"/>
    <col min="11321" max="11321" width="14.33203125" style="1" customWidth="1"/>
    <col min="11322" max="11323" width="11.5546875" style="1" customWidth="1"/>
    <col min="11324" max="11324" width="21.88671875" style="1" customWidth="1"/>
    <col min="11325" max="11516" width="11.44140625" style="1"/>
    <col min="11517" max="11517" width="21.88671875" style="1" customWidth="1"/>
    <col min="11518" max="11518" width="13.88671875" style="1" customWidth="1"/>
    <col min="11519" max="11519" width="38.6640625" style="1" customWidth="1"/>
    <col min="11520" max="11520" width="3" style="1" bestFit="1" customWidth="1"/>
    <col min="11521" max="11521" width="32.33203125" style="1" customWidth="1"/>
    <col min="11522" max="11522" width="46.33203125" style="1" customWidth="1"/>
    <col min="11523" max="11523" width="19" style="1" customWidth="1"/>
    <col min="11524" max="11524" width="0" style="1" hidden="1" customWidth="1"/>
    <col min="11525" max="11525" width="17.6640625" style="1" customWidth="1"/>
    <col min="11526" max="11526" width="0" style="1" hidden="1" customWidth="1"/>
    <col min="11527" max="11527" width="22.33203125" style="1" customWidth="1"/>
    <col min="11528" max="11528" width="5.33203125" style="1" customWidth="1"/>
    <col min="11529" max="11529" width="36.33203125" style="1" customWidth="1"/>
    <col min="11530" max="11530" width="5.6640625" style="1" customWidth="1"/>
    <col min="11531" max="11531" width="0" style="1" hidden="1" customWidth="1"/>
    <col min="11532" max="11532" width="20.6640625" style="1" customWidth="1"/>
    <col min="11533" max="11533" width="4.88671875" style="1" customWidth="1"/>
    <col min="11534" max="11534" width="0" style="1" hidden="1" customWidth="1"/>
    <col min="11535" max="11535" width="24.6640625" style="1" customWidth="1"/>
    <col min="11536" max="11536" width="12.33203125" style="1" customWidth="1"/>
    <col min="11537" max="11537" width="0" style="1" hidden="1" customWidth="1"/>
    <col min="11538" max="11538" width="3.44140625" style="1" customWidth="1"/>
    <col min="11539" max="11539" width="0" style="1" hidden="1" customWidth="1"/>
    <col min="11540" max="11540" width="17.6640625" style="1" customWidth="1"/>
    <col min="11541" max="11541" width="3.44140625" style="1" customWidth="1"/>
    <col min="11542" max="11542" width="0" style="1" hidden="1" customWidth="1"/>
    <col min="11543" max="11543" width="23.6640625" style="1" customWidth="1"/>
    <col min="11544" max="11544" width="10" style="1" customWidth="1"/>
    <col min="11545" max="11545" width="0" style="1" hidden="1" customWidth="1"/>
    <col min="11546" max="11547" width="14.6640625" style="1" customWidth="1"/>
    <col min="11548" max="11548" width="12.88671875" style="1" customWidth="1"/>
    <col min="11549" max="11549" width="3.33203125" style="1" customWidth="1"/>
    <col min="11550" max="11550" width="30.33203125" style="1" customWidth="1"/>
    <col min="11551" max="11551" width="5" style="1" customWidth="1"/>
    <col min="11552" max="11552" width="0" style="1" hidden="1" customWidth="1"/>
    <col min="11553" max="11553" width="14.33203125" style="1" customWidth="1"/>
    <col min="11554" max="11554" width="5.6640625" style="1" customWidth="1"/>
    <col min="11555" max="11555" width="0" style="1" hidden="1" customWidth="1"/>
    <col min="11556" max="11556" width="17.33203125" style="1" customWidth="1"/>
    <col min="11557" max="11557" width="12.6640625" style="1" customWidth="1"/>
    <col min="11558" max="11558" width="0" style="1" hidden="1" customWidth="1"/>
    <col min="11559" max="11559" width="5.33203125" style="1" customWidth="1"/>
    <col min="11560" max="11560" width="0" style="1" hidden="1" customWidth="1"/>
    <col min="11561" max="11561" width="17" style="1" customWidth="1"/>
    <col min="11562" max="11562" width="6.33203125" style="1" customWidth="1"/>
    <col min="11563" max="11563" width="0" style="1" hidden="1" customWidth="1"/>
    <col min="11564" max="11564" width="14.33203125" style="1" customWidth="1"/>
    <col min="11565" max="11565" width="7.5546875" style="1" customWidth="1"/>
    <col min="11566" max="11566" width="0" style="1" hidden="1" customWidth="1"/>
    <col min="11567" max="11568" width="14.33203125" style="1" customWidth="1"/>
    <col min="11569" max="11569" width="20.88671875" style="1" customWidth="1"/>
    <col min="11570" max="11570" width="14.44140625" style="1" customWidth="1"/>
    <col min="11571" max="11571" width="15" style="1" customWidth="1"/>
    <col min="11572" max="11572" width="2.6640625" style="1" customWidth="1"/>
    <col min="11573" max="11573" width="11.6640625" style="1" customWidth="1"/>
    <col min="11574" max="11574" width="11.5546875" style="1" customWidth="1"/>
    <col min="11575" max="11575" width="2.33203125" style="1" customWidth="1"/>
    <col min="11576" max="11576" width="41" style="1" customWidth="1"/>
    <col min="11577" max="11577" width="14.33203125" style="1" customWidth="1"/>
    <col min="11578" max="11579" width="11.5546875" style="1" customWidth="1"/>
    <col min="11580" max="11580" width="21.88671875" style="1" customWidth="1"/>
    <col min="11581" max="11772" width="11.44140625" style="1"/>
    <col min="11773" max="11773" width="21.88671875" style="1" customWidth="1"/>
    <col min="11774" max="11774" width="13.88671875" style="1" customWidth="1"/>
    <col min="11775" max="11775" width="38.6640625" style="1" customWidth="1"/>
    <col min="11776" max="11776" width="3" style="1" bestFit="1" customWidth="1"/>
    <col min="11777" max="11777" width="32.33203125" style="1" customWidth="1"/>
    <col min="11778" max="11778" width="46.33203125" style="1" customWidth="1"/>
    <col min="11779" max="11779" width="19" style="1" customWidth="1"/>
    <col min="11780" max="11780" width="0" style="1" hidden="1" customWidth="1"/>
    <col min="11781" max="11781" width="17.6640625" style="1" customWidth="1"/>
    <col min="11782" max="11782" width="0" style="1" hidden="1" customWidth="1"/>
    <col min="11783" max="11783" width="22.33203125" style="1" customWidth="1"/>
    <col min="11784" max="11784" width="5.33203125" style="1" customWidth="1"/>
    <col min="11785" max="11785" width="36.33203125" style="1" customWidth="1"/>
    <col min="11786" max="11786" width="5.6640625" style="1" customWidth="1"/>
    <col min="11787" max="11787" width="0" style="1" hidden="1" customWidth="1"/>
    <col min="11788" max="11788" width="20.6640625" style="1" customWidth="1"/>
    <col min="11789" max="11789" width="4.88671875" style="1" customWidth="1"/>
    <col min="11790" max="11790" width="0" style="1" hidden="1" customWidth="1"/>
    <col min="11791" max="11791" width="24.6640625" style="1" customWidth="1"/>
    <col min="11792" max="11792" width="12.33203125" style="1" customWidth="1"/>
    <col min="11793" max="11793" width="0" style="1" hidden="1" customWidth="1"/>
    <col min="11794" max="11794" width="3.44140625" style="1" customWidth="1"/>
    <col min="11795" max="11795" width="0" style="1" hidden="1" customWidth="1"/>
    <col min="11796" max="11796" width="17.6640625" style="1" customWidth="1"/>
    <col min="11797" max="11797" width="3.44140625" style="1" customWidth="1"/>
    <col min="11798" max="11798" width="0" style="1" hidden="1" customWidth="1"/>
    <col min="11799" max="11799" width="23.6640625" style="1" customWidth="1"/>
    <col min="11800" max="11800" width="10" style="1" customWidth="1"/>
    <col min="11801" max="11801" width="0" style="1" hidden="1" customWidth="1"/>
    <col min="11802" max="11803" width="14.6640625" style="1" customWidth="1"/>
    <col min="11804" max="11804" width="12.88671875" style="1" customWidth="1"/>
    <col min="11805" max="11805" width="3.33203125" style="1" customWidth="1"/>
    <col min="11806" max="11806" width="30.33203125" style="1" customWidth="1"/>
    <col min="11807" max="11807" width="5" style="1" customWidth="1"/>
    <col min="11808" max="11808" width="0" style="1" hidden="1" customWidth="1"/>
    <col min="11809" max="11809" width="14.33203125" style="1" customWidth="1"/>
    <col min="11810" max="11810" width="5.6640625" style="1" customWidth="1"/>
    <col min="11811" max="11811" width="0" style="1" hidden="1" customWidth="1"/>
    <col min="11812" max="11812" width="17.33203125" style="1" customWidth="1"/>
    <col min="11813" max="11813" width="12.6640625" style="1" customWidth="1"/>
    <col min="11814" max="11814" width="0" style="1" hidden="1" customWidth="1"/>
    <col min="11815" max="11815" width="5.33203125" style="1" customWidth="1"/>
    <col min="11816" max="11816" width="0" style="1" hidden="1" customWidth="1"/>
    <col min="11817" max="11817" width="17" style="1" customWidth="1"/>
    <col min="11818" max="11818" width="6.33203125" style="1" customWidth="1"/>
    <col min="11819" max="11819" width="0" style="1" hidden="1" customWidth="1"/>
    <col min="11820" max="11820" width="14.33203125" style="1" customWidth="1"/>
    <col min="11821" max="11821" width="7.5546875" style="1" customWidth="1"/>
    <col min="11822" max="11822" width="0" style="1" hidden="1" customWidth="1"/>
    <col min="11823" max="11824" width="14.33203125" style="1" customWidth="1"/>
    <col min="11825" max="11825" width="20.88671875" style="1" customWidth="1"/>
    <col min="11826" max="11826" width="14.44140625" style="1" customWidth="1"/>
    <col min="11827" max="11827" width="15" style="1" customWidth="1"/>
    <col min="11828" max="11828" width="2.6640625" style="1" customWidth="1"/>
    <col min="11829" max="11829" width="11.6640625" style="1" customWidth="1"/>
    <col min="11830" max="11830" width="11.5546875" style="1" customWidth="1"/>
    <col min="11831" max="11831" width="2.33203125" style="1" customWidth="1"/>
    <col min="11832" max="11832" width="41" style="1" customWidth="1"/>
    <col min="11833" max="11833" width="14.33203125" style="1" customWidth="1"/>
    <col min="11834" max="11835" width="11.5546875" style="1" customWidth="1"/>
    <col min="11836" max="11836" width="21.88671875" style="1" customWidth="1"/>
    <col min="11837" max="12028" width="11.44140625" style="1"/>
    <col min="12029" max="12029" width="21.88671875" style="1" customWidth="1"/>
    <col min="12030" max="12030" width="13.88671875" style="1" customWidth="1"/>
    <col min="12031" max="12031" width="38.6640625" style="1" customWidth="1"/>
    <col min="12032" max="12032" width="3" style="1" bestFit="1" customWidth="1"/>
    <col min="12033" max="12033" width="32.33203125" style="1" customWidth="1"/>
    <col min="12034" max="12034" width="46.33203125" style="1" customWidth="1"/>
    <col min="12035" max="12035" width="19" style="1" customWidth="1"/>
    <col min="12036" max="12036" width="0" style="1" hidden="1" customWidth="1"/>
    <col min="12037" max="12037" width="17.6640625" style="1" customWidth="1"/>
    <col min="12038" max="12038" width="0" style="1" hidden="1" customWidth="1"/>
    <col min="12039" max="12039" width="22.33203125" style="1" customWidth="1"/>
    <col min="12040" max="12040" width="5.33203125" style="1" customWidth="1"/>
    <col min="12041" max="12041" width="36.33203125" style="1" customWidth="1"/>
    <col min="12042" max="12042" width="5.6640625" style="1" customWidth="1"/>
    <col min="12043" max="12043" width="0" style="1" hidden="1" customWidth="1"/>
    <col min="12044" max="12044" width="20.6640625" style="1" customWidth="1"/>
    <col min="12045" max="12045" width="4.88671875" style="1" customWidth="1"/>
    <col min="12046" max="12046" width="0" style="1" hidden="1" customWidth="1"/>
    <col min="12047" max="12047" width="24.6640625" style="1" customWidth="1"/>
    <col min="12048" max="12048" width="12.33203125" style="1" customWidth="1"/>
    <col min="12049" max="12049" width="0" style="1" hidden="1" customWidth="1"/>
    <col min="12050" max="12050" width="3.44140625" style="1" customWidth="1"/>
    <col min="12051" max="12051" width="0" style="1" hidden="1" customWidth="1"/>
    <col min="12052" max="12052" width="17.6640625" style="1" customWidth="1"/>
    <col min="12053" max="12053" width="3.44140625" style="1" customWidth="1"/>
    <col min="12054" max="12054" width="0" style="1" hidden="1" customWidth="1"/>
    <col min="12055" max="12055" width="23.6640625" style="1" customWidth="1"/>
    <col min="12056" max="12056" width="10" style="1" customWidth="1"/>
    <col min="12057" max="12057" width="0" style="1" hidden="1" customWidth="1"/>
    <col min="12058" max="12059" width="14.6640625" style="1" customWidth="1"/>
    <col min="12060" max="12060" width="12.88671875" style="1" customWidth="1"/>
    <col min="12061" max="12061" width="3.33203125" style="1" customWidth="1"/>
    <col min="12062" max="12062" width="30.33203125" style="1" customWidth="1"/>
    <col min="12063" max="12063" width="5" style="1" customWidth="1"/>
    <col min="12064" max="12064" width="0" style="1" hidden="1" customWidth="1"/>
    <col min="12065" max="12065" width="14.33203125" style="1" customWidth="1"/>
    <col min="12066" max="12066" width="5.6640625" style="1" customWidth="1"/>
    <col min="12067" max="12067" width="0" style="1" hidden="1" customWidth="1"/>
    <col min="12068" max="12068" width="17.33203125" style="1" customWidth="1"/>
    <col min="12069" max="12069" width="12.6640625" style="1" customWidth="1"/>
    <col min="12070" max="12070" width="0" style="1" hidden="1" customWidth="1"/>
    <col min="12071" max="12071" width="5.33203125" style="1" customWidth="1"/>
    <col min="12072" max="12072" width="0" style="1" hidden="1" customWidth="1"/>
    <col min="12073" max="12073" width="17" style="1" customWidth="1"/>
    <col min="12074" max="12074" width="6.33203125" style="1" customWidth="1"/>
    <col min="12075" max="12075" width="0" style="1" hidden="1" customWidth="1"/>
    <col min="12076" max="12076" width="14.33203125" style="1" customWidth="1"/>
    <col min="12077" max="12077" width="7.5546875" style="1" customWidth="1"/>
    <col min="12078" max="12078" width="0" style="1" hidden="1" customWidth="1"/>
    <col min="12079" max="12080" width="14.33203125" style="1" customWidth="1"/>
    <col min="12081" max="12081" width="20.88671875" style="1" customWidth="1"/>
    <col min="12082" max="12082" width="14.44140625" style="1" customWidth="1"/>
    <col min="12083" max="12083" width="15" style="1" customWidth="1"/>
    <col min="12084" max="12084" width="2.6640625" style="1" customWidth="1"/>
    <col min="12085" max="12085" width="11.6640625" style="1" customWidth="1"/>
    <col min="12086" max="12086" width="11.5546875" style="1" customWidth="1"/>
    <col min="12087" max="12087" width="2.33203125" style="1" customWidth="1"/>
    <col min="12088" max="12088" width="41" style="1" customWidth="1"/>
    <col min="12089" max="12089" width="14.33203125" style="1" customWidth="1"/>
    <col min="12090" max="12091" width="11.5546875" style="1" customWidth="1"/>
    <col min="12092" max="12092" width="21.88671875" style="1" customWidth="1"/>
    <col min="12093" max="12284" width="11.44140625" style="1"/>
    <col min="12285" max="12285" width="21.88671875" style="1" customWidth="1"/>
    <col min="12286" max="12286" width="13.88671875" style="1" customWidth="1"/>
    <col min="12287" max="12287" width="38.6640625" style="1" customWidth="1"/>
    <col min="12288" max="12288" width="3" style="1" bestFit="1" customWidth="1"/>
    <col min="12289" max="12289" width="32.33203125" style="1" customWidth="1"/>
    <col min="12290" max="12290" width="46.33203125" style="1" customWidth="1"/>
    <col min="12291" max="12291" width="19" style="1" customWidth="1"/>
    <col min="12292" max="12292" width="0" style="1" hidden="1" customWidth="1"/>
    <col min="12293" max="12293" width="17.6640625" style="1" customWidth="1"/>
    <col min="12294" max="12294" width="0" style="1" hidden="1" customWidth="1"/>
    <col min="12295" max="12295" width="22.33203125" style="1" customWidth="1"/>
    <col min="12296" max="12296" width="5.33203125" style="1" customWidth="1"/>
    <col min="12297" max="12297" width="36.33203125" style="1" customWidth="1"/>
    <col min="12298" max="12298" width="5.6640625" style="1" customWidth="1"/>
    <col min="12299" max="12299" width="0" style="1" hidden="1" customWidth="1"/>
    <col min="12300" max="12300" width="20.6640625" style="1" customWidth="1"/>
    <col min="12301" max="12301" width="4.88671875" style="1" customWidth="1"/>
    <col min="12302" max="12302" width="0" style="1" hidden="1" customWidth="1"/>
    <col min="12303" max="12303" width="24.6640625" style="1" customWidth="1"/>
    <col min="12304" max="12304" width="12.33203125" style="1" customWidth="1"/>
    <col min="12305" max="12305" width="0" style="1" hidden="1" customWidth="1"/>
    <col min="12306" max="12306" width="3.44140625" style="1" customWidth="1"/>
    <col min="12307" max="12307" width="0" style="1" hidden="1" customWidth="1"/>
    <col min="12308" max="12308" width="17.6640625" style="1" customWidth="1"/>
    <col min="12309" max="12309" width="3.44140625" style="1" customWidth="1"/>
    <col min="12310" max="12310" width="0" style="1" hidden="1" customWidth="1"/>
    <col min="12311" max="12311" width="23.6640625" style="1" customWidth="1"/>
    <col min="12312" max="12312" width="10" style="1" customWidth="1"/>
    <col min="12313" max="12313" width="0" style="1" hidden="1" customWidth="1"/>
    <col min="12314" max="12315" width="14.6640625" style="1" customWidth="1"/>
    <col min="12316" max="12316" width="12.88671875" style="1" customWidth="1"/>
    <col min="12317" max="12317" width="3.33203125" style="1" customWidth="1"/>
    <col min="12318" max="12318" width="30.33203125" style="1" customWidth="1"/>
    <col min="12319" max="12319" width="5" style="1" customWidth="1"/>
    <col min="12320" max="12320" width="0" style="1" hidden="1" customWidth="1"/>
    <col min="12321" max="12321" width="14.33203125" style="1" customWidth="1"/>
    <col min="12322" max="12322" width="5.6640625" style="1" customWidth="1"/>
    <col min="12323" max="12323" width="0" style="1" hidden="1" customWidth="1"/>
    <col min="12324" max="12324" width="17.33203125" style="1" customWidth="1"/>
    <col min="12325" max="12325" width="12.6640625" style="1" customWidth="1"/>
    <col min="12326" max="12326" width="0" style="1" hidden="1" customWidth="1"/>
    <col min="12327" max="12327" width="5.33203125" style="1" customWidth="1"/>
    <col min="12328" max="12328" width="0" style="1" hidden="1" customWidth="1"/>
    <col min="12329" max="12329" width="17" style="1" customWidth="1"/>
    <col min="12330" max="12330" width="6.33203125" style="1" customWidth="1"/>
    <col min="12331" max="12331" width="0" style="1" hidden="1" customWidth="1"/>
    <col min="12332" max="12332" width="14.33203125" style="1" customWidth="1"/>
    <col min="12333" max="12333" width="7.5546875" style="1" customWidth="1"/>
    <col min="12334" max="12334" width="0" style="1" hidden="1" customWidth="1"/>
    <col min="12335" max="12336" width="14.33203125" style="1" customWidth="1"/>
    <col min="12337" max="12337" width="20.88671875" style="1" customWidth="1"/>
    <col min="12338" max="12338" width="14.44140625" style="1" customWidth="1"/>
    <col min="12339" max="12339" width="15" style="1" customWidth="1"/>
    <col min="12340" max="12340" width="2.6640625" style="1" customWidth="1"/>
    <col min="12341" max="12341" width="11.6640625" style="1" customWidth="1"/>
    <col min="12342" max="12342" width="11.5546875" style="1" customWidth="1"/>
    <col min="12343" max="12343" width="2.33203125" style="1" customWidth="1"/>
    <col min="12344" max="12344" width="41" style="1" customWidth="1"/>
    <col min="12345" max="12345" width="14.33203125" style="1" customWidth="1"/>
    <col min="12346" max="12347" width="11.5546875" style="1" customWidth="1"/>
    <col min="12348" max="12348" width="21.88671875" style="1" customWidth="1"/>
    <col min="12349" max="12540" width="11.44140625" style="1"/>
    <col min="12541" max="12541" width="21.88671875" style="1" customWidth="1"/>
    <col min="12542" max="12542" width="13.88671875" style="1" customWidth="1"/>
    <col min="12543" max="12543" width="38.6640625" style="1" customWidth="1"/>
    <col min="12544" max="12544" width="3" style="1" bestFit="1" customWidth="1"/>
    <col min="12545" max="12545" width="32.33203125" style="1" customWidth="1"/>
    <col min="12546" max="12546" width="46.33203125" style="1" customWidth="1"/>
    <col min="12547" max="12547" width="19" style="1" customWidth="1"/>
    <col min="12548" max="12548" width="0" style="1" hidden="1" customWidth="1"/>
    <col min="12549" max="12549" width="17.6640625" style="1" customWidth="1"/>
    <col min="12550" max="12550" width="0" style="1" hidden="1" customWidth="1"/>
    <col min="12551" max="12551" width="22.33203125" style="1" customWidth="1"/>
    <col min="12552" max="12552" width="5.33203125" style="1" customWidth="1"/>
    <col min="12553" max="12553" width="36.33203125" style="1" customWidth="1"/>
    <col min="12554" max="12554" width="5.6640625" style="1" customWidth="1"/>
    <col min="12555" max="12555" width="0" style="1" hidden="1" customWidth="1"/>
    <col min="12556" max="12556" width="20.6640625" style="1" customWidth="1"/>
    <col min="12557" max="12557" width="4.88671875" style="1" customWidth="1"/>
    <col min="12558" max="12558" width="0" style="1" hidden="1" customWidth="1"/>
    <col min="12559" max="12559" width="24.6640625" style="1" customWidth="1"/>
    <col min="12560" max="12560" width="12.33203125" style="1" customWidth="1"/>
    <col min="12561" max="12561" width="0" style="1" hidden="1" customWidth="1"/>
    <col min="12562" max="12562" width="3.44140625" style="1" customWidth="1"/>
    <col min="12563" max="12563" width="0" style="1" hidden="1" customWidth="1"/>
    <col min="12564" max="12564" width="17.6640625" style="1" customWidth="1"/>
    <col min="12565" max="12565" width="3.44140625" style="1" customWidth="1"/>
    <col min="12566" max="12566" width="0" style="1" hidden="1" customWidth="1"/>
    <col min="12567" max="12567" width="23.6640625" style="1" customWidth="1"/>
    <col min="12568" max="12568" width="10" style="1" customWidth="1"/>
    <col min="12569" max="12569" width="0" style="1" hidden="1" customWidth="1"/>
    <col min="12570" max="12571" width="14.6640625" style="1" customWidth="1"/>
    <col min="12572" max="12572" width="12.88671875" style="1" customWidth="1"/>
    <col min="12573" max="12573" width="3.33203125" style="1" customWidth="1"/>
    <col min="12574" max="12574" width="30.33203125" style="1" customWidth="1"/>
    <col min="12575" max="12575" width="5" style="1" customWidth="1"/>
    <col min="12576" max="12576" width="0" style="1" hidden="1" customWidth="1"/>
    <col min="12577" max="12577" width="14.33203125" style="1" customWidth="1"/>
    <col min="12578" max="12578" width="5.6640625" style="1" customWidth="1"/>
    <col min="12579" max="12579" width="0" style="1" hidden="1" customWidth="1"/>
    <col min="12580" max="12580" width="17.33203125" style="1" customWidth="1"/>
    <col min="12581" max="12581" width="12.6640625" style="1" customWidth="1"/>
    <col min="12582" max="12582" width="0" style="1" hidden="1" customWidth="1"/>
    <col min="12583" max="12583" width="5.33203125" style="1" customWidth="1"/>
    <col min="12584" max="12584" width="0" style="1" hidden="1" customWidth="1"/>
    <col min="12585" max="12585" width="17" style="1" customWidth="1"/>
    <col min="12586" max="12586" width="6.33203125" style="1" customWidth="1"/>
    <col min="12587" max="12587" width="0" style="1" hidden="1" customWidth="1"/>
    <col min="12588" max="12588" width="14.33203125" style="1" customWidth="1"/>
    <col min="12589" max="12589" width="7.5546875" style="1" customWidth="1"/>
    <col min="12590" max="12590" width="0" style="1" hidden="1" customWidth="1"/>
    <col min="12591" max="12592" width="14.33203125" style="1" customWidth="1"/>
    <col min="12593" max="12593" width="20.88671875" style="1" customWidth="1"/>
    <col min="12594" max="12594" width="14.44140625" style="1" customWidth="1"/>
    <col min="12595" max="12595" width="15" style="1" customWidth="1"/>
    <col min="12596" max="12596" width="2.6640625" style="1" customWidth="1"/>
    <col min="12597" max="12597" width="11.6640625" style="1" customWidth="1"/>
    <col min="12598" max="12598" width="11.5546875" style="1" customWidth="1"/>
    <col min="12599" max="12599" width="2.33203125" style="1" customWidth="1"/>
    <col min="12600" max="12600" width="41" style="1" customWidth="1"/>
    <col min="12601" max="12601" width="14.33203125" style="1" customWidth="1"/>
    <col min="12602" max="12603" width="11.5546875" style="1" customWidth="1"/>
    <col min="12604" max="12604" width="21.88671875" style="1" customWidth="1"/>
    <col min="12605" max="12796" width="11.44140625" style="1"/>
    <col min="12797" max="12797" width="21.88671875" style="1" customWidth="1"/>
    <col min="12798" max="12798" width="13.88671875" style="1" customWidth="1"/>
    <col min="12799" max="12799" width="38.6640625" style="1" customWidth="1"/>
    <col min="12800" max="12800" width="3" style="1" bestFit="1" customWidth="1"/>
    <col min="12801" max="12801" width="32.33203125" style="1" customWidth="1"/>
    <col min="12802" max="12802" width="46.33203125" style="1" customWidth="1"/>
    <col min="12803" max="12803" width="19" style="1" customWidth="1"/>
    <col min="12804" max="12804" width="0" style="1" hidden="1" customWidth="1"/>
    <col min="12805" max="12805" width="17.6640625" style="1" customWidth="1"/>
    <col min="12806" max="12806" width="0" style="1" hidden="1" customWidth="1"/>
    <col min="12807" max="12807" width="22.33203125" style="1" customWidth="1"/>
    <col min="12808" max="12808" width="5.33203125" style="1" customWidth="1"/>
    <col min="12809" max="12809" width="36.33203125" style="1" customWidth="1"/>
    <col min="12810" max="12810" width="5.6640625" style="1" customWidth="1"/>
    <col min="12811" max="12811" width="0" style="1" hidden="1" customWidth="1"/>
    <col min="12812" max="12812" width="20.6640625" style="1" customWidth="1"/>
    <col min="12813" max="12813" width="4.88671875" style="1" customWidth="1"/>
    <col min="12814" max="12814" width="0" style="1" hidden="1" customWidth="1"/>
    <col min="12815" max="12815" width="24.6640625" style="1" customWidth="1"/>
    <col min="12816" max="12816" width="12.33203125" style="1" customWidth="1"/>
    <col min="12817" max="12817" width="0" style="1" hidden="1" customWidth="1"/>
    <col min="12818" max="12818" width="3.44140625" style="1" customWidth="1"/>
    <col min="12819" max="12819" width="0" style="1" hidden="1" customWidth="1"/>
    <col min="12820" max="12820" width="17.6640625" style="1" customWidth="1"/>
    <col min="12821" max="12821" width="3.44140625" style="1" customWidth="1"/>
    <col min="12822" max="12822" width="0" style="1" hidden="1" customWidth="1"/>
    <col min="12823" max="12823" width="23.6640625" style="1" customWidth="1"/>
    <col min="12824" max="12824" width="10" style="1" customWidth="1"/>
    <col min="12825" max="12825" width="0" style="1" hidden="1" customWidth="1"/>
    <col min="12826" max="12827" width="14.6640625" style="1" customWidth="1"/>
    <col min="12828" max="12828" width="12.88671875" style="1" customWidth="1"/>
    <col min="12829" max="12829" width="3.33203125" style="1" customWidth="1"/>
    <col min="12830" max="12830" width="30.33203125" style="1" customWidth="1"/>
    <col min="12831" max="12831" width="5" style="1" customWidth="1"/>
    <col min="12832" max="12832" width="0" style="1" hidden="1" customWidth="1"/>
    <col min="12833" max="12833" width="14.33203125" style="1" customWidth="1"/>
    <col min="12834" max="12834" width="5.6640625" style="1" customWidth="1"/>
    <col min="12835" max="12835" width="0" style="1" hidden="1" customWidth="1"/>
    <col min="12836" max="12836" width="17.33203125" style="1" customWidth="1"/>
    <col min="12837" max="12837" width="12.6640625" style="1" customWidth="1"/>
    <col min="12838" max="12838" width="0" style="1" hidden="1" customWidth="1"/>
    <col min="12839" max="12839" width="5.33203125" style="1" customWidth="1"/>
    <col min="12840" max="12840" width="0" style="1" hidden="1" customWidth="1"/>
    <col min="12841" max="12841" width="17" style="1" customWidth="1"/>
    <col min="12842" max="12842" width="6.33203125" style="1" customWidth="1"/>
    <col min="12843" max="12843" width="0" style="1" hidden="1" customWidth="1"/>
    <col min="12844" max="12844" width="14.33203125" style="1" customWidth="1"/>
    <col min="12845" max="12845" width="7.5546875" style="1" customWidth="1"/>
    <col min="12846" max="12846" width="0" style="1" hidden="1" customWidth="1"/>
    <col min="12847" max="12848" width="14.33203125" style="1" customWidth="1"/>
    <col min="12849" max="12849" width="20.88671875" style="1" customWidth="1"/>
    <col min="12850" max="12850" width="14.44140625" style="1" customWidth="1"/>
    <col min="12851" max="12851" width="15" style="1" customWidth="1"/>
    <col min="12852" max="12852" width="2.6640625" style="1" customWidth="1"/>
    <col min="12853" max="12853" width="11.6640625" style="1" customWidth="1"/>
    <col min="12854" max="12854" width="11.5546875" style="1" customWidth="1"/>
    <col min="12855" max="12855" width="2.33203125" style="1" customWidth="1"/>
    <col min="12856" max="12856" width="41" style="1" customWidth="1"/>
    <col min="12857" max="12857" width="14.33203125" style="1" customWidth="1"/>
    <col min="12858" max="12859" width="11.5546875" style="1" customWidth="1"/>
    <col min="12860" max="12860" width="21.88671875" style="1" customWidth="1"/>
    <col min="12861" max="13052" width="11.44140625" style="1"/>
    <col min="13053" max="13053" width="21.88671875" style="1" customWidth="1"/>
    <col min="13054" max="13054" width="13.88671875" style="1" customWidth="1"/>
    <col min="13055" max="13055" width="38.6640625" style="1" customWidth="1"/>
    <col min="13056" max="13056" width="3" style="1" bestFit="1" customWidth="1"/>
    <col min="13057" max="13057" width="32.33203125" style="1" customWidth="1"/>
    <col min="13058" max="13058" width="46.33203125" style="1" customWidth="1"/>
    <col min="13059" max="13059" width="19" style="1" customWidth="1"/>
    <col min="13060" max="13060" width="0" style="1" hidden="1" customWidth="1"/>
    <col min="13061" max="13061" width="17.6640625" style="1" customWidth="1"/>
    <col min="13062" max="13062" width="0" style="1" hidden="1" customWidth="1"/>
    <col min="13063" max="13063" width="22.33203125" style="1" customWidth="1"/>
    <col min="13064" max="13064" width="5.33203125" style="1" customWidth="1"/>
    <col min="13065" max="13065" width="36.33203125" style="1" customWidth="1"/>
    <col min="13066" max="13066" width="5.6640625" style="1" customWidth="1"/>
    <col min="13067" max="13067" width="0" style="1" hidden="1" customWidth="1"/>
    <col min="13068" max="13068" width="20.6640625" style="1" customWidth="1"/>
    <col min="13069" max="13069" width="4.88671875" style="1" customWidth="1"/>
    <col min="13070" max="13070" width="0" style="1" hidden="1" customWidth="1"/>
    <col min="13071" max="13071" width="24.6640625" style="1" customWidth="1"/>
    <col min="13072" max="13072" width="12.33203125" style="1" customWidth="1"/>
    <col min="13073" max="13073" width="0" style="1" hidden="1" customWidth="1"/>
    <col min="13074" max="13074" width="3.44140625" style="1" customWidth="1"/>
    <col min="13075" max="13075" width="0" style="1" hidden="1" customWidth="1"/>
    <col min="13076" max="13076" width="17.6640625" style="1" customWidth="1"/>
    <col min="13077" max="13077" width="3.44140625" style="1" customWidth="1"/>
    <col min="13078" max="13078" width="0" style="1" hidden="1" customWidth="1"/>
    <col min="13079" max="13079" width="23.6640625" style="1" customWidth="1"/>
    <col min="13080" max="13080" width="10" style="1" customWidth="1"/>
    <col min="13081" max="13081" width="0" style="1" hidden="1" customWidth="1"/>
    <col min="13082" max="13083" width="14.6640625" style="1" customWidth="1"/>
    <col min="13084" max="13084" width="12.88671875" style="1" customWidth="1"/>
    <col min="13085" max="13085" width="3.33203125" style="1" customWidth="1"/>
    <col min="13086" max="13086" width="30.33203125" style="1" customWidth="1"/>
    <col min="13087" max="13087" width="5" style="1" customWidth="1"/>
    <col min="13088" max="13088" width="0" style="1" hidden="1" customWidth="1"/>
    <col min="13089" max="13089" width="14.33203125" style="1" customWidth="1"/>
    <col min="13090" max="13090" width="5.6640625" style="1" customWidth="1"/>
    <col min="13091" max="13091" width="0" style="1" hidden="1" customWidth="1"/>
    <col min="13092" max="13092" width="17.33203125" style="1" customWidth="1"/>
    <col min="13093" max="13093" width="12.6640625" style="1" customWidth="1"/>
    <col min="13094" max="13094" width="0" style="1" hidden="1" customWidth="1"/>
    <col min="13095" max="13095" width="5.33203125" style="1" customWidth="1"/>
    <col min="13096" max="13096" width="0" style="1" hidden="1" customWidth="1"/>
    <col min="13097" max="13097" width="17" style="1" customWidth="1"/>
    <col min="13098" max="13098" width="6.33203125" style="1" customWidth="1"/>
    <col min="13099" max="13099" width="0" style="1" hidden="1" customWidth="1"/>
    <col min="13100" max="13100" width="14.33203125" style="1" customWidth="1"/>
    <col min="13101" max="13101" width="7.5546875" style="1" customWidth="1"/>
    <col min="13102" max="13102" width="0" style="1" hidden="1" customWidth="1"/>
    <col min="13103" max="13104" width="14.33203125" style="1" customWidth="1"/>
    <col min="13105" max="13105" width="20.88671875" style="1" customWidth="1"/>
    <col min="13106" max="13106" width="14.44140625" style="1" customWidth="1"/>
    <col min="13107" max="13107" width="15" style="1" customWidth="1"/>
    <col min="13108" max="13108" width="2.6640625" style="1" customWidth="1"/>
    <col min="13109" max="13109" width="11.6640625" style="1" customWidth="1"/>
    <col min="13110" max="13110" width="11.5546875" style="1" customWidth="1"/>
    <col min="13111" max="13111" width="2.33203125" style="1" customWidth="1"/>
    <col min="13112" max="13112" width="41" style="1" customWidth="1"/>
    <col min="13113" max="13113" width="14.33203125" style="1" customWidth="1"/>
    <col min="13114" max="13115" width="11.5546875" style="1" customWidth="1"/>
    <col min="13116" max="13116" width="21.88671875" style="1" customWidth="1"/>
    <col min="13117" max="13308" width="11.44140625" style="1"/>
    <col min="13309" max="13309" width="21.88671875" style="1" customWidth="1"/>
    <col min="13310" max="13310" width="13.88671875" style="1" customWidth="1"/>
    <col min="13311" max="13311" width="38.6640625" style="1" customWidth="1"/>
    <col min="13312" max="13312" width="3" style="1" bestFit="1" customWidth="1"/>
    <col min="13313" max="13313" width="32.33203125" style="1" customWidth="1"/>
    <col min="13314" max="13314" width="46.33203125" style="1" customWidth="1"/>
    <col min="13315" max="13315" width="19" style="1" customWidth="1"/>
    <col min="13316" max="13316" width="0" style="1" hidden="1" customWidth="1"/>
    <col min="13317" max="13317" width="17.6640625" style="1" customWidth="1"/>
    <col min="13318" max="13318" width="0" style="1" hidden="1" customWidth="1"/>
    <col min="13319" max="13319" width="22.33203125" style="1" customWidth="1"/>
    <col min="13320" max="13320" width="5.33203125" style="1" customWidth="1"/>
    <col min="13321" max="13321" width="36.33203125" style="1" customWidth="1"/>
    <col min="13322" max="13322" width="5.6640625" style="1" customWidth="1"/>
    <col min="13323" max="13323" width="0" style="1" hidden="1" customWidth="1"/>
    <col min="13324" max="13324" width="20.6640625" style="1" customWidth="1"/>
    <col min="13325" max="13325" width="4.88671875" style="1" customWidth="1"/>
    <col min="13326" max="13326" width="0" style="1" hidden="1" customWidth="1"/>
    <col min="13327" max="13327" width="24.6640625" style="1" customWidth="1"/>
    <col min="13328" max="13328" width="12.33203125" style="1" customWidth="1"/>
    <col min="13329" max="13329" width="0" style="1" hidden="1" customWidth="1"/>
    <col min="13330" max="13330" width="3.44140625" style="1" customWidth="1"/>
    <col min="13331" max="13331" width="0" style="1" hidden="1" customWidth="1"/>
    <col min="13332" max="13332" width="17.6640625" style="1" customWidth="1"/>
    <col min="13333" max="13333" width="3.44140625" style="1" customWidth="1"/>
    <col min="13334" max="13334" width="0" style="1" hidden="1" customWidth="1"/>
    <col min="13335" max="13335" width="23.6640625" style="1" customWidth="1"/>
    <col min="13336" max="13336" width="10" style="1" customWidth="1"/>
    <col min="13337" max="13337" width="0" style="1" hidden="1" customWidth="1"/>
    <col min="13338" max="13339" width="14.6640625" style="1" customWidth="1"/>
    <col min="13340" max="13340" width="12.88671875" style="1" customWidth="1"/>
    <col min="13341" max="13341" width="3.33203125" style="1" customWidth="1"/>
    <col min="13342" max="13342" width="30.33203125" style="1" customWidth="1"/>
    <col min="13343" max="13343" width="5" style="1" customWidth="1"/>
    <col min="13344" max="13344" width="0" style="1" hidden="1" customWidth="1"/>
    <col min="13345" max="13345" width="14.33203125" style="1" customWidth="1"/>
    <col min="13346" max="13346" width="5.6640625" style="1" customWidth="1"/>
    <col min="13347" max="13347" width="0" style="1" hidden="1" customWidth="1"/>
    <col min="13348" max="13348" width="17.33203125" style="1" customWidth="1"/>
    <col min="13349" max="13349" width="12.6640625" style="1" customWidth="1"/>
    <col min="13350" max="13350" width="0" style="1" hidden="1" customWidth="1"/>
    <col min="13351" max="13351" width="5.33203125" style="1" customWidth="1"/>
    <col min="13352" max="13352" width="0" style="1" hidden="1" customWidth="1"/>
    <col min="13353" max="13353" width="17" style="1" customWidth="1"/>
    <col min="13354" max="13354" width="6.33203125" style="1" customWidth="1"/>
    <col min="13355" max="13355" width="0" style="1" hidden="1" customWidth="1"/>
    <col min="13356" max="13356" width="14.33203125" style="1" customWidth="1"/>
    <col min="13357" max="13357" width="7.5546875" style="1" customWidth="1"/>
    <col min="13358" max="13358" width="0" style="1" hidden="1" customWidth="1"/>
    <col min="13359" max="13360" width="14.33203125" style="1" customWidth="1"/>
    <col min="13361" max="13361" width="20.88671875" style="1" customWidth="1"/>
    <col min="13362" max="13362" width="14.44140625" style="1" customWidth="1"/>
    <col min="13363" max="13363" width="15" style="1" customWidth="1"/>
    <col min="13364" max="13364" width="2.6640625" style="1" customWidth="1"/>
    <col min="13365" max="13365" width="11.6640625" style="1" customWidth="1"/>
    <col min="13366" max="13366" width="11.5546875" style="1" customWidth="1"/>
    <col min="13367" max="13367" width="2.33203125" style="1" customWidth="1"/>
    <col min="13368" max="13368" width="41" style="1" customWidth="1"/>
    <col min="13369" max="13369" width="14.33203125" style="1" customWidth="1"/>
    <col min="13370" max="13371" width="11.5546875" style="1" customWidth="1"/>
    <col min="13372" max="13372" width="21.88671875" style="1" customWidth="1"/>
    <col min="13373" max="13564" width="11.44140625" style="1"/>
    <col min="13565" max="13565" width="21.88671875" style="1" customWidth="1"/>
    <col min="13566" max="13566" width="13.88671875" style="1" customWidth="1"/>
    <col min="13567" max="13567" width="38.6640625" style="1" customWidth="1"/>
    <col min="13568" max="13568" width="3" style="1" bestFit="1" customWidth="1"/>
    <col min="13569" max="13569" width="32.33203125" style="1" customWidth="1"/>
    <col min="13570" max="13570" width="46.33203125" style="1" customWidth="1"/>
    <col min="13571" max="13571" width="19" style="1" customWidth="1"/>
    <col min="13572" max="13572" width="0" style="1" hidden="1" customWidth="1"/>
    <col min="13573" max="13573" width="17.6640625" style="1" customWidth="1"/>
    <col min="13574" max="13574" width="0" style="1" hidden="1" customWidth="1"/>
    <col min="13575" max="13575" width="22.33203125" style="1" customWidth="1"/>
    <col min="13576" max="13576" width="5.33203125" style="1" customWidth="1"/>
    <col min="13577" max="13577" width="36.33203125" style="1" customWidth="1"/>
    <col min="13578" max="13578" width="5.6640625" style="1" customWidth="1"/>
    <col min="13579" max="13579" width="0" style="1" hidden="1" customWidth="1"/>
    <col min="13580" max="13580" width="20.6640625" style="1" customWidth="1"/>
    <col min="13581" max="13581" width="4.88671875" style="1" customWidth="1"/>
    <col min="13582" max="13582" width="0" style="1" hidden="1" customWidth="1"/>
    <col min="13583" max="13583" width="24.6640625" style="1" customWidth="1"/>
    <col min="13584" max="13584" width="12.33203125" style="1" customWidth="1"/>
    <col min="13585" max="13585" width="0" style="1" hidden="1" customWidth="1"/>
    <col min="13586" max="13586" width="3.44140625" style="1" customWidth="1"/>
    <col min="13587" max="13587" width="0" style="1" hidden="1" customWidth="1"/>
    <col min="13588" max="13588" width="17.6640625" style="1" customWidth="1"/>
    <col min="13589" max="13589" width="3.44140625" style="1" customWidth="1"/>
    <col min="13590" max="13590" width="0" style="1" hidden="1" customWidth="1"/>
    <col min="13591" max="13591" width="23.6640625" style="1" customWidth="1"/>
    <col min="13592" max="13592" width="10" style="1" customWidth="1"/>
    <col min="13593" max="13593" width="0" style="1" hidden="1" customWidth="1"/>
    <col min="13594" max="13595" width="14.6640625" style="1" customWidth="1"/>
    <col min="13596" max="13596" width="12.88671875" style="1" customWidth="1"/>
    <col min="13597" max="13597" width="3.33203125" style="1" customWidth="1"/>
    <col min="13598" max="13598" width="30.33203125" style="1" customWidth="1"/>
    <col min="13599" max="13599" width="5" style="1" customWidth="1"/>
    <col min="13600" max="13600" width="0" style="1" hidden="1" customWidth="1"/>
    <col min="13601" max="13601" width="14.33203125" style="1" customWidth="1"/>
    <col min="13602" max="13602" width="5.6640625" style="1" customWidth="1"/>
    <col min="13603" max="13603" width="0" style="1" hidden="1" customWidth="1"/>
    <col min="13604" max="13604" width="17.33203125" style="1" customWidth="1"/>
    <col min="13605" max="13605" width="12.6640625" style="1" customWidth="1"/>
    <col min="13606" max="13606" width="0" style="1" hidden="1" customWidth="1"/>
    <col min="13607" max="13607" width="5.33203125" style="1" customWidth="1"/>
    <col min="13608" max="13608" width="0" style="1" hidden="1" customWidth="1"/>
    <col min="13609" max="13609" width="17" style="1" customWidth="1"/>
    <col min="13610" max="13610" width="6.33203125" style="1" customWidth="1"/>
    <col min="13611" max="13611" width="0" style="1" hidden="1" customWidth="1"/>
    <col min="13612" max="13612" width="14.33203125" style="1" customWidth="1"/>
    <col min="13613" max="13613" width="7.5546875" style="1" customWidth="1"/>
    <col min="13614" max="13614" width="0" style="1" hidden="1" customWidth="1"/>
    <col min="13615" max="13616" width="14.33203125" style="1" customWidth="1"/>
    <col min="13617" max="13617" width="20.88671875" style="1" customWidth="1"/>
    <col min="13618" max="13618" width="14.44140625" style="1" customWidth="1"/>
    <col min="13619" max="13619" width="15" style="1" customWidth="1"/>
    <col min="13620" max="13620" width="2.6640625" style="1" customWidth="1"/>
    <col min="13621" max="13621" width="11.6640625" style="1" customWidth="1"/>
    <col min="13622" max="13622" width="11.5546875" style="1" customWidth="1"/>
    <col min="13623" max="13623" width="2.33203125" style="1" customWidth="1"/>
    <col min="13624" max="13624" width="41" style="1" customWidth="1"/>
    <col min="13625" max="13625" width="14.33203125" style="1" customWidth="1"/>
    <col min="13626" max="13627" width="11.5546875" style="1" customWidth="1"/>
    <col min="13628" max="13628" width="21.88671875" style="1" customWidth="1"/>
    <col min="13629" max="13820" width="11.44140625" style="1"/>
    <col min="13821" max="13821" width="21.88671875" style="1" customWidth="1"/>
    <col min="13822" max="13822" width="13.88671875" style="1" customWidth="1"/>
    <col min="13823" max="13823" width="38.6640625" style="1" customWidth="1"/>
    <col min="13824" max="13824" width="3" style="1" bestFit="1" customWidth="1"/>
    <col min="13825" max="13825" width="32.33203125" style="1" customWidth="1"/>
    <col min="13826" max="13826" width="46.33203125" style="1" customWidth="1"/>
    <col min="13827" max="13827" width="19" style="1" customWidth="1"/>
    <col min="13828" max="13828" width="0" style="1" hidden="1" customWidth="1"/>
    <col min="13829" max="13829" width="17.6640625" style="1" customWidth="1"/>
    <col min="13830" max="13830" width="0" style="1" hidden="1" customWidth="1"/>
    <col min="13831" max="13831" width="22.33203125" style="1" customWidth="1"/>
    <col min="13832" max="13832" width="5.33203125" style="1" customWidth="1"/>
    <col min="13833" max="13833" width="36.33203125" style="1" customWidth="1"/>
    <col min="13834" max="13834" width="5.6640625" style="1" customWidth="1"/>
    <col min="13835" max="13835" width="0" style="1" hidden="1" customWidth="1"/>
    <col min="13836" max="13836" width="20.6640625" style="1" customWidth="1"/>
    <col min="13837" max="13837" width="4.88671875" style="1" customWidth="1"/>
    <col min="13838" max="13838" width="0" style="1" hidden="1" customWidth="1"/>
    <col min="13839" max="13839" width="24.6640625" style="1" customWidth="1"/>
    <col min="13840" max="13840" width="12.33203125" style="1" customWidth="1"/>
    <col min="13841" max="13841" width="0" style="1" hidden="1" customWidth="1"/>
    <col min="13842" max="13842" width="3.44140625" style="1" customWidth="1"/>
    <col min="13843" max="13843" width="0" style="1" hidden="1" customWidth="1"/>
    <col min="13844" max="13844" width="17.6640625" style="1" customWidth="1"/>
    <col min="13845" max="13845" width="3.44140625" style="1" customWidth="1"/>
    <col min="13846" max="13846" width="0" style="1" hidden="1" customWidth="1"/>
    <col min="13847" max="13847" width="23.6640625" style="1" customWidth="1"/>
    <col min="13848" max="13848" width="10" style="1" customWidth="1"/>
    <col min="13849" max="13849" width="0" style="1" hidden="1" customWidth="1"/>
    <col min="13850" max="13851" width="14.6640625" style="1" customWidth="1"/>
    <col min="13852" max="13852" width="12.88671875" style="1" customWidth="1"/>
    <col min="13853" max="13853" width="3.33203125" style="1" customWidth="1"/>
    <col min="13854" max="13854" width="30.33203125" style="1" customWidth="1"/>
    <col min="13855" max="13855" width="5" style="1" customWidth="1"/>
    <col min="13856" max="13856" width="0" style="1" hidden="1" customWidth="1"/>
    <col min="13857" max="13857" width="14.33203125" style="1" customWidth="1"/>
    <col min="13858" max="13858" width="5.6640625" style="1" customWidth="1"/>
    <col min="13859" max="13859" width="0" style="1" hidden="1" customWidth="1"/>
    <col min="13860" max="13860" width="17.33203125" style="1" customWidth="1"/>
    <col min="13861" max="13861" width="12.6640625" style="1" customWidth="1"/>
    <col min="13862" max="13862" width="0" style="1" hidden="1" customWidth="1"/>
    <col min="13863" max="13863" width="5.33203125" style="1" customWidth="1"/>
    <col min="13864" max="13864" width="0" style="1" hidden="1" customWidth="1"/>
    <col min="13865" max="13865" width="17" style="1" customWidth="1"/>
    <col min="13866" max="13866" width="6.33203125" style="1" customWidth="1"/>
    <col min="13867" max="13867" width="0" style="1" hidden="1" customWidth="1"/>
    <col min="13868" max="13868" width="14.33203125" style="1" customWidth="1"/>
    <col min="13869" max="13869" width="7.5546875" style="1" customWidth="1"/>
    <col min="13870" max="13870" width="0" style="1" hidden="1" customWidth="1"/>
    <col min="13871" max="13872" width="14.33203125" style="1" customWidth="1"/>
    <col min="13873" max="13873" width="20.88671875" style="1" customWidth="1"/>
    <col min="13874" max="13874" width="14.44140625" style="1" customWidth="1"/>
    <col min="13875" max="13875" width="15" style="1" customWidth="1"/>
    <col min="13876" max="13876" width="2.6640625" style="1" customWidth="1"/>
    <col min="13877" max="13877" width="11.6640625" style="1" customWidth="1"/>
    <col min="13878" max="13878" width="11.5546875" style="1" customWidth="1"/>
    <col min="13879" max="13879" width="2.33203125" style="1" customWidth="1"/>
    <col min="13880" max="13880" width="41" style="1" customWidth="1"/>
    <col min="13881" max="13881" width="14.33203125" style="1" customWidth="1"/>
    <col min="13882" max="13883" width="11.5546875" style="1" customWidth="1"/>
    <col min="13884" max="13884" width="21.88671875" style="1" customWidth="1"/>
    <col min="13885" max="14076" width="11.44140625" style="1"/>
    <col min="14077" max="14077" width="21.88671875" style="1" customWidth="1"/>
    <col min="14078" max="14078" width="13.88671875" style="1" customWidth="1"/>
    <col min="14079" max="14079" width="38.6640625" style="1" customWidth="1"/>
    <col min="14080" max="14080" width="3" style="1" bestFit="1" customWidth="1"/>
    <col min="14081" max="14081" width="32.33203125" style="1" customWidth="1"/>
    <col min="14082" max="14082" width="46.33203125" style="1" customWidth="1"/>
    <col min="14083" max="14083" width="19" style="1" customWidth="1"/>
    <col min="14084" max="14084" width="0" style="1" hidden="1" customWidth="1"/>
    <col min="14085" max="14085" width="17.6640625" style="1" customWidth="1"/>
    <col min="14086" max="14086" width="0" style="1" hidden="1" customWidth="1"/>
    <col min="14087" max="14087" width="22.33203125" style="1" customWidth="1"/>
    <col min="14088" max="14088" width="5.33203125" style="1" customWidth="1"/>
    <col min="14089" max="14089" width="36.33203125" style="1" customWidth="1"/>
    <col min="14090" max="14090" width="5.6640625" style="1" customWidth="1"/>
    <col min="14091" max="14091" width="0" style="1" hidden="1" customWidth="1"/>
    <col min="14092" max="14092" width="20.6640625" style="1" customWidth="1"/>
    <col min="14093" max="14093" width="4.88671875" style="1" customWidth="1"/>
    <col min="14094" max="14094" width="0" style="1" hidden="1" customWidth="1"/>
    <col min="14095" max="14095" width="24.6640625" style="1" customWidth="1"/>
    <col min="14096" max="14096" width="12.33203125" style="1" customWidth="1"/>
    <col min="14097" max="14097" width="0" style="1" hidden="1" customWidth="1"/>
    <col min="14098" max="14098" width="3.44140625" style="1" customWidth="1"/>
    <col min="14099" max="14099" width="0" style="1" hidden="1" customWidth="1"/>
    <col min="14100" max="14100" width="17.6640625" style="1" customWidth="1"/>
    <col min="14101" max="14101" width="3.44140625" style="1" customWidth="1"/>
    <col min="14102" max="14102" width="0" style="1" hidden="1" customWidth="1"/>
    <col min="14103" max="14103" width="23.6640625" style="1" customWidth="1"/>
    <col min="14104" max="14104" width="10" style="1" customWidth="1"/>
    <col min="14105" max="14105" width="0" style="1" hidden="1" customWidth="1"/>
    <col min="14106" max="14107" width="14.6640625" style="1" customWidth="1"/>
    <col min="14108" max="14108" width="12.88671875" style="1" customWidth="1"/>
    <col min="14109" max="14109" width="3.33203125" style="1" customWidth="1"/>
    <col min="14110" max="14110" width="30.33203125" style="1" customWidth="1"/>
    <col min="14111" max="14111" width="5" style="1" customWidth="1"/>
    <col min="14112" max="14112" width="0" style="1" hidden="1" customWidth="1"/>
    <col min="14113" max="14113" width="14.33203125" style="1" customWidth="1"/>
    <col min="14114" max="14114" width="5.6640625" style="1" customWidth="1"/>
    <col min="14115" max="14115" width="0" style="1" hidden="1" customWidth="1"/>
    <col min="14116" max="14116" width="17.33203125" style="1" customWidth="1"/>
    <col min="14117" max="14117" width="12.6640625" style="1" customWidth="1"/>
    <col min="14118" max="14118" width="0" style="1" hidden="1" customWidth="1"/>
    <col min="14119" max="14119" width="5.33203125" style="1" customWidth="1"/>
    <col min="14120" max="14120" width="0" style="1" hidden="1" customWidth="1"/>
    <col min="14121" max="14121" width="17" style="1" customWidth="1"/>
    <col min="14122" max="14122" width="6.33203125" style="1" customWidth="1"/>
    <col min="14123" max="14123" width="0" style="1" hidden="1" customWidth="1"/>
    <col min="14124" max="14124" width="14.33203125" style="1" customWidth="1"/>
    <col min="14125" max="14125" width="7.5546875" style="1" customWidth="1"/>
    <col min="14126" max="14126" width="0" style="1" hidden="1" customWidth="1"/>
    <col min="14127" max="14128" width="14.33203125" style="1" customWidth="1"/>
    <col min="14129" max="14129" width="20.88671875" style="1" customWidth="1"/>
    <col min="14130" max="14130" width="14.44140625" style="1" customWidth="1"/>
    <col min="14131" max="14131" width="15" style="1" customWidth="1"/>
    <col min="14132" max="14132" width="2.6640625" style="1" customWidth="1"/>
    <col min="14133" max="14133" width="11.6640625" style="1" customWidth="1"/>
    <col min="14134" max="14134" width="11.5546875" style="1" customWidth="1"/>
    <col min="14135" max="14135" width="2.33203125" style="1" customWidth="1"/>
    <col min="14136" max="14136" width="41" style="1" customWidth="1"/>
    <col min="14137" max="14137" width="14.33203125" style="1" customWidth="1"/>
    <col min="14138" max="14139" width="11.5546875" style="1" customWidth="1"/>
    <col min="14140" max="14140" width="21.88671875" style="1" customWidth="1"/>
    <col min="14141" max="14332" width="11.44140625" style="1"/>
    <col min="14333" max="14333" width="21.88671875" style="1" customWidth="1"/>
    <col min="14334" max="14334" width="13.88671875" style="1" customWidth="1"/>
    <col min="14335" max="14335" width="38.6640625" style="1" customWidth="1"/>
    <col min="14336" max="14336" width="3" style="1" bestFit="1" customWidth="1"/>
    <col min="14337" max="14337" width="32.33203125" style="1" customWidth="1"/>
    <col min="14338" max="14338" width="46.33203125" style="1" customWidth="1"/>
    <col min="14339" max="14339" width="19" style="1" customWidth="1"/>
    <col min="14340" max="14340" width="0" style="1" hidden="1" customWidth="1"/>
    <col min="14341" max="14341" width="17.6640625" style="1" customWidth="1"/>
    <col min="14342" max="14342" width="0" style="1" hidden="1" customWidth="1"/>
    <col min="14343" max="14343" width="22.33203125" style="1" customWidth="1"/>
    <col min="14344" max="14344" width="5.33203125" style="1" customWidth="1"/>
    <col min="14345" max="14345" width="36.33203125" style="1" customWidth="1"/>
    <col min="14346" max="14346" width="5.6640625" style="1" customWidth="1"/>
    <col min="14347" max="14347" width="0" style="1" hidden="1" customWidth="1"/>
    <col min="14348" max="14348" width="20.6640625" style="1" customWidth="1"/>
    <col min="14349" max="14349" width="4.88671875" style="1" customWidth="1"/>
    <col min="14350" max="14350" width="0" style="1" hidden="1" customWidth="1"/>
    <col min="14351" max="14351" width="24.6640625" style="1" customWidth="1"/>
    <col min="14352" max="14352" width="12.33203125" style="1" customWidth="1"/>
    <col min="14353" max="14353" width="0" style="1" hidden="1" customWidth="1"/>
    <col min="14354" max="14354" width="3.44140625" style="1" customWidth="1"/>
    <col min="14355" max="14355" width="0" style="1" hidden="1" customWidth="1"/>
    <col min="14356" max="14356" width="17.6640625" style="1" customWidth="1"/>
    <col min="14357" max="14357" width="3.44140625" style="1" customWidth="1"/>
    <col min="14358" max="14358" width="0" style="1" hidden="1" customWidth="1"/>
    <col min="14359" max="14359" width="23.6640625" style="1" customWidth="1"/>
    <col min="14360" max="14360" width="10" style="1" customWidth="1"/>
    <col min="14361" max="14361" width="0" style="1" hidden="1" customWidth="1"/>
    <col min="14362" max="14363" width="14.6640625" style="1" customWidth="1"/>
    <col min="14364" max="14364" width="12.88671875" style="1" customWidth="1"/>
    <col min="14365" max="14365" width="3.33203125" style="1" customWidth="1"/>
    <col min="14366" max="14366" width="30.33203125" style="1" customWidth="1"/>
    <col min="14367" max="14367" width="5" style="1" customWidth="1"/>
    <col min="14368" max="14368" width="0" style="1" hidden="1" customWidth="1"/>
    <col min="14369" max="14369" width="14.33203125" style="1" customWidth="1"/>
    <col min="14370" max="14370" width="5.6640625" style="1" customWidth="1"/>
    <col min="14371" max="14371" width="0" style="1" hidden="1" customWidth="1"/>
    <col min="14372" max="14372" width="17.33203125" style="1" customWidth="1"/>
    <col min="14373" max="14373" width="12.6640625" style="1" customWidth="1"/>
    <col min="14374" max="14374" width="0" style="1" hidden="1" customWidth="1"/>
    <col min="14375" max="14375" width="5.33203125" style="1" customWidth="1"/>
    <col min="14376" max="14376" width="0" style="1" hidden="1" customWidth="1"/>
    <col min="14377" max="14377" width="17" style="1" customWidth="1"/>
    <col min="14378" max="14378" width="6.33203125" style="1" customWidth="1"/>
    <col min="14379" max="14379" width="0" style="1" hidden="1" customWidth="1"/>
    <col min="14380" max="14380" width="14.33203125" style="1" customWidth="1"/>
    <col min="14381" max="14381" width="7.5546875" style="1" customWidth="1"/>
    <col min="14382" max="14382" width="0" style="1" hidden="1" customWidth="1"/>
    <col min="14383" max="14384" width="14.33203125" style="1" customWidth="1"/>
    <col min="14385" max="14385" width="20.88671875" style="1" customWidth="1"/>
    <col min="14386" max="14386" width="14.44140625" style="1" customWidth="1"/>
    <col min="14387" max="14387" width="15" style="1" customWidth="1"/>
    <col min="14388" max="14388" width="2.6640625" style="1" customWidth="1"/>
    <col min="14389" max="14389" width="11.6640625" style="1" customWidth="1"/>
    <col min="14390" max="14390" width="11.5546875" style="1" customWidth="1"/>
    <col min="14391" max="14391" width="2.33203125" style="1" customWidth="1"/>
    <col min="14392" max="14392" width="41" style="1" customWidth="1"/>
    <col min="14393" max="14393" width="14.33203125" style="1" customWidth="1"/>
    <col min="14394" max="14395" width="11.5546875" style="1" customWidth="1"/>
    <col min="14396" max="14396" width="21.88671875" style="1" customWidth="1"/>
    <col min="14397" max="14588" width="11.44140625" style="1"/>
    <col min="14589" max="14589" width="21.88671875" style="1" customWidth="1"/>
    <col min="14590" max="14590" width="13.88671875" style="1" customWidth="1"/>
    <col min="14591" max="14591" width="38.6640625" style="1" customWidth="1"/>
    <col min="14592" max="14592" width="3" style="1" bestFit="1" customWidth="1"/>
    <col min="14593" max="14593" width="32.33203125" style="1" customWidth="1"/>
    <col min="14594" max="14594" width="46.33203125" style="1" customWidth="1"/>
    <col min="14595" max="14595" width="19" style="1" customWidth="1"/>
    <col min="14596" max="14596" width="0" style="1" hidden="1" customWidth="1"/>
    <col min="14597" max="14597" width="17.6640625" style="1" customWidth="1"/>
    <col min="14598" max="14598" width="0" style="1" hidden="1" customWidth="1"/>
    <col min="14599" max="14599" width="22.33203125" style="1" customWidth="1"/>
    <col min="14600" max="14600" width="5.33203125" style="1" customWidth="1"/>
    <col min="14601" max="14601" width="36.33203125" style="1" customWidth="1"/>
    <col min="14602" max="14602" width="5.6640625" style="1" customWidth="1"/>
    <col min="14603" max="14603" width="0" style="1" hidden="1" customWidth="1"/>
    <col min="14604" max="14604" width="20.6640625" style="1" customWidth="1"/>
    <col min="14605" max="14605" width="4.88671875" style="1" customWidth="1"/>
    <col min="14606" max="14606" width="0" style="1" hidden="1" customWidth="1"/>
    <col min="14607" max="14607" width="24.6640625" style="1" customWidth="1"/>
    <col min="14608" max="14608" width="12.33203125" style="1" customWidth="1"/>
    <col min="14609" max="14609" width="0" style="1" hidden="1" customWidth="1"/>
    <col min="14610" max="14610" width="3.44140625" style="1" customWidth="1"/>
    <col min="14611" max="14611" width="0" style="1" hidden="1" customWidth="1"/>
    <col min="14612" max="14612" width="17.6640625" style="1" customWidth="1"/>
    <col min="14613" max="14613" width="3.44140625" style="1" customWidth="1"/>
    <col min="14614" max="14614" width="0" style="1" hidden="1" customWidth="1"/>
    <col min="14615" max="14615" width="23.6640625" style="1" customWidth="1"/>
    <col min="14616" max="14616" width="10" style="1" customWidth="1"/>
    <col min="14617" max="14617" width="0" style="1" hidden="1" customWidth="1"/>
    <col min="14618" max="14619" width="14.6640625" style="1" customWidth="1"/>
    <col min="14620" max="14620" width="12.88671875" style="1" customWidth="1"/>
    <col min="14621" max="14621" width="3.33203125" style="1" customWidth="1"/>
    <col min="14622" max="14622" width="30.33203125" style="1" customWidth="1"/>
    <col min="14623" max="14623" width="5" style="1" customWidth="1"/>
    <col min="14624" max="14624" width="0" style="1" hidden="1" customWidth="1"/>
    <col min="14625" max="14625" width="14.33203125" style="1" customWidth="1"/>
    <col min="14626" max="14626" width="5.6640625" style="1" customWidth="1"/>
    <col min="14627" max="14627" width="0" style="1" hidden="1" customWidth="1"/>
    <col min="14628" max="14628" width="17.33203125" style="1" customWidth="1"/>
    <col min="14629" max="14629" width="12.6640625" style="1" customWidth="1"/>
    <col min="14630" max="14630" width="0" style="1" hidden="1" customWidth="1"/>
    <col min="14631" max="14631" width="5.33203125" style="1" customWidth="1"/>
    <col min="14632" max="14632" width="0" style="1" hidden="1" customWidth="1"/>
    <col min="14633" max="14633" width="17" style="1" customWidth="1"/>
    <col min="14634" max="14634" width="6.33203125" style="1" customWidth="1"/>
    <col min="14635" max="14635" width="0" style="1" hidden="1" customWidth="1"/>
    <col min="14636" max="14636" width="14.33203125" style="1" customWidth="1"/>
    <col min="14637" max="14637" width="7.5546875" style="1" customWidth="1"/>
    <col min="14638" max="14638" width="0" style="1" hidden="1" customWidth="1"/>
    <col min="14639" max="14640" width="14.33203125" style="1" customWidth="1"/>
    <col min="14641" max="14641" width="20.88671875" style="1" customWidth="1"/>
    <col min="14642" max="14642" width="14.44140625" style="1" customWidth="1"/>
    <col min="14643" max="14643" width="15" style="1" customWidth="1"/>
    <col min="14644" max="14644" width="2.6640625" style="1" customWidth="1"/>
    <col min="14645" max="14645" width="11.6640625" style="1" customWidth="1"/>
    <col min="14646" max="14646" width="11.5546875" style="1" customWidth="1"/>
    <col min="14647" max="14647" width="2.33203125" style="1" customWidth="1"/>
    <col min="14648" max="14648" width="41" style="1" customWidth="1"/>
    <col min="14649" max="14649" width="14.33203125" style="1" customWidth="1"/>
    <col min="14650" max="14651" width="11.5546875" style="1" customWidth="1"/>
    <col min="14652" max="14652" width="21.88671875" style="1" customWidth="1"/>
    <col min="14653" max="14844" width="11.44140625" style="1"/>
    <col min="14845" max="14845" width="21.88671875" style="1" customWidth="1"/>
    <col min="14846" max="14846" width="13.88671875" style="1" customWidth="1"/>
    <col min="14847" max="14847" width="38.6640625" style="1" customWidth="1"/>
    <col min="14848" max="14848" width="3" style="1" bestFit="1" customWidth="1"/>
    <col min="14849" max="14849" width="32.33203125" style="1" customWidth="1"/>
    <col min="14850" max="14850" width="46.33203125" style="1" customWidth="1"/>
    <col min="14851" max="14851" width="19" style="1" customWidth="1"/>
    <col min="14852" max="14852" width="0" style="1" hidden="1" customWidth="1"/>
    <col min="14853" max="14853" width="17.6640625" style="1" customWidth="1"/>
    <col min="14854" max="14854" width="0" style="1" hidden="1" customWidth="1"/>
    <col min="14855" max="14855" width="22.33203125" style="1" customWidth="1"/>
    <col min="14856" max="14856" width="5.33203125" style="1" customWidth="1"/>
    <col min="14857" max="14857" width="36.33203125" style="1" customWidth="1"/>
    <col min="14858" max="14858" width="5.6640625" style="1" customWidth="1"/>
    <col min="14859" max="14859" width="0" style="1" hidden="1" customWidth="1"/>
    <col min="14860" max="14860" width="20.6640625" style="1" customWidth="1"/>
    <col min="14861" max="14861" width="4.88671875" style="1" customWidth="1"/>
    <col min="14862" max="14862" width="0" style="1" hidden="1" customWidth="1"/>
    <col min="14863" max="14863" width="24.6640625" style="1" customWidth="1"/>
    <col min="14864" max="14864" width="12.33203125" style="1" customWidth="1"/>
    <col min="14865" max="14865" width="0" style="1" hidden="1" customWidth="1"/>
    <col min="14866" max="14866" width="3.44140625" style="1" customWidth="1"/>
    <col min="14867" max="14867" width="0" style="1" hidden="1" customWidth="1"/>
    <col min="14868" max="14868" width="17.6640625" style="1" customWidth="1"/>
    <col min="14869" max="14869" width="3.44140625" style="1" customWidth="1"/>
    <col min="14870" max="14870" width="0" style="1" hidden="1" customWidth="1"/>
    <col min="14871" max="14871" width="23.6640625" style="1" customWidth="1"/>
    <col min="14872" max="14872" width="10" style="1" customWidth="1"/>
    <col min="14873" max="14873" width="0" style="1" hidden="1" customWidth="1"/>
    <col min="14874" max="14875" width="14.6640625" style="1" customWidth="1"/>
    <col min="14876" max="14876" width="12.88671875" style="1" customWidth="1"/>
    <col min="14877" max="14877" width="3.33203125" style="1" customWidth="1"/>
    <col min="14878" max="14878" width="30.33203125" style="1" customWidth="1"/>
    <col min="14879" max="14879" width="5" style="1" customWidth="1"/>
    <col min="14880" max="14880" width="0" style="1" hidden="1" customWidth="1"/>
    <col min="14881" max="14881" width="14.33203125" style="1" customWidth="1"/>
    <col min="14882" max="14882" width="5.6640625" style="1" customWidth="1"/>
    <col min="14883" max="14883" width="0" style="1" hidden="1" customWidth="1"/>
    <col min="14884" max="14884" width="17.33203125" style="1" customWidth="1"/>
    <col min="14885" max="14885" width="12.6640625" style="1" customWidth="1"/>
    <col min="14886" max="14886" width="0" style="1" hidden="1" customWidth="1"/>
    <col min="14887" max="14887" width="5.33203125" style="1" customWidth="1"/>
    <col min="14888" max="14888" width="0" style="1" hidden="1" customWidth="1"/>
    <col min="14889" max="14889" width="17" style="1" customWidth="1"/>
    <col min="14890" max="14890" width="6.33203125" style="1" customWidth="1"/>
    <col min="14891" max="14891" width="0" style="1" hidden="1" customWidth="1"/>
    <col min="14892" max="14892" width="14.33203125" style="1" customWidth="1"/>
    <col min="14893" max="14893" width="7.5546875" style="1" customWidth="1"/>
    <col min="14894" max="14894" width="0" style="1" hidden="1" customWidth="1"/>
    <col min="14895" max="14896" width="14.33203125" style="1" customWidth="1"/>
    <col min="14897" max="14897" width="20.88671875" style="1" customWidth="1"/>
    <col min="14898" max="14898" width="14.44140625" style="1" customWidth="1"/>
    <col min="14899" max="14899" width="15" style="1" customWidth="1"/>
    <col min="14900" max="14900" width="2.6640625" style="1" customWidth="1"/>
    <col min="14901" max="14901" width="11.6640625" style="1" customWidth="1"/>
    <col min="14902" max="14902" width="11.5546875" style="1" customWidth="1"/>
    <col min="14903" max="14903" width="2.33203125" style="1" customWidth="1"/>
    <col min="14904" max="14904" width="41" style="1" customWidth="1"/>
    <col min="14905" max="14905" width="14.33203125" style="1" customWidth="1"/>
    <col min="14906" max="14907" width="11.5546875" style="1" customWidth="1"/>
    <col min="14908" max="14908" width="21.88671875" style="1" customWidth="1"/>
    <col min="14909" max="15100" width="11.44140625" style="1"/>
    <col min="15101" max="15101" width="21.88671875" style="1" customWidth="1"/>
    <col min="15102" max="15102" width="13.88671875" style="1" customWidth="1"/>
    <col min="15103" max="15103" width="38.6640625" style="1" customWidth="1"/>
    <col min="15104" max="15104" width="3" style="1" bestFit="1" customWidth="1"/>
    <col min="15105" max="15105" width="32.33203125" style="1" customWidth="1"/>
    <col min="15106" max="15106" width="46.33203125" style="1" customWidth="1"/>
    <col min="15107" max="15107" width="19" style="1" customWidth="1"/>
    <col min="15108" max="15108" width="0" style="1" hidden="1" customWidth="1"/>
    <col min="15109" max="15109" width="17.6640625" style="1" customWidth="1"/>
    <col min="15110" max="15110" width="0" style="1" hidden="1" customWidth="1"/>
    <col min="15111" max="15111" width="22.33203125" style="1" customWidth="1"/>
    <col min="15112" max="15112" width="5.33203125" style="1" customWidth="1"/>
    <col min="15113" max="15113" width="36.33203125" style="1" customWidth="1"/>
    <col min="15114" max="15114" width="5.6640625" style="1" customWidth="1"/>
    <col min="15115" max="15115" width="0" style="1" hidden="1" customWidth="1"/>
    <col min="15116" max="15116" width="20.6640625" style="1" customWidth="1"/>
    <col min="15117" max="15117" width="4.88671875" style="1" customWidth="1"/>
    <col min="15118" max="15118" width="0" style="1" hidden="1" customWidth="1"/>
    <col min="15119" max="15119" width="24.6640625" style="1" customWidth="1"/>
    <col min="15120" max="15120" width="12.33203125" style="1" customWidth="1"/>
    <col min="15121" max="15121" width="0" style="1" hidden="1" customWidth="1"/>
    <col min="15122" max="15122" width="3.44140625" style="1" customWidth="1"/>
    <col min="15123" max="15123" width="0" style="1" hidden="1" customWidth="1"/>
    <col min="15124" max="15124" width="17.6640625" style="1" customWidth="1"/>
    <col min="15125" max="15125" width="3.44140625" style="1" customWidth="1"/>
    <col min="15126" max="15126" width="0" style="1" hidden="1" customWidth="1"/>
    <col min="15127" max="15127" width="23.6640625" style="1" customWidth="1"/>
    <col min="15128" max="15128" width="10" style="1" customWidth="1"/>
    <col min="15129" max="15129" width="0" style="1" hidden="1" customWidth="1"/>
    <col min="15130" max="15131" width="14.6640625" style="1" customWidth="1"/>
    <col min="15132" max="15132" width="12.88671875" style="1" customWidth="1"/>
    <col min="15133" max="15133" width="3.33203125" style="1" customWidth="1"/>
    <col min="15134" max="15134" width="30.33203125" style="1" customWidth="1"/>
    <col min="15135" max="15135" width="5" style="1" customWidth="1"/>
    <col min="15136" max="15136" width="0" style="1" hidden="1" customWidth="1"/>
    <col min="15137" max="15137" width="14.33203125" style="1" customWidth="1"/>
    <col min="15138" max="15138" width="5.6640625" style="1" customWidth="1"/>
    <col min="15139" max="15139" width="0" style="1" hidden="1" customWidth="1"/>
    <col min="15140" max="15140" width="17.33203125" style="1" customWidth="1"/>
    <col min="15141" max="15141" width="12.6640625" style="1" customWidth="1"/>
    <col min="15142" max="15142" width="0" style="1" hidden="1" customWidth="1"/>
    <col min="15143" max="15143" width="5.33203125" style="1" customWidth="1"/>
    <col min="15144" max="15144" width="0" style="1" hidden="1" customWidth="1"/>
    <col min="15145" max="15145" width="17" style="1" customWidth="1"/>
    <col min="15146" max="15146" width="6.33203125" style="1" customWidth="1"/>
    <col min="15147" max="15147" width="0" style="1" hidden="1" customWidth="1"/>
    <col min="15148" max="15148" width="14.33203125" style="1" customWidth="1"/>
    <col min="15149" max="15149" width="7.5546875" style="1" customWidth="1"/>
    <col min="15150" max="15150" width="0" style="1" hidden="1" customWidth="1"/>
    <col min="15151" max="15152" width="14.33203125" style="1" customWidth="1"/>
    <col min="15153" max="15153" width="20.88671875" style="1" customWidth="1"/>
    <col min="15154" max="15154" width="14.44140625" style="1" customWidth="1"/>
    <col min="15155" max="15155" width="15" style="1" customWidth="1"/>
    <col min="15156" max="15156" width="2.6640625" style="1" customWidth="1"/>
    <col min="15157" max="15157" width="11.6640625" style="1" customWidth="1"/>
    <col min="15158" max="15158" width="11.5546875" style="1" customWidth="1"/>
    <col min="15159" max="15159" width="2.33203125" style="1" customWidth="1"/>
    <col min="15160" max="15160" width="41" style="1" customWidth="1"/>
    <col min="15161" max="15161" width="14.33203125" style="1" customWidth="1"/>
    <col min="15162" max="15163" width="11.5546875" style="1" customWidth="1"/>
    <col min="15164" max="15164" width="21.88671875" style="1" customWidth="1"/>
    <col min="15165" max="15356" width="11.44140625" style="1"/>
    <col min="15357" max="15357" width="21.88671875" style="1" customWidth="1"/>
    <col min="15358" max="15358" width="13.88671875" style="1" customWidth="1"/>
    <col min="15359" max="15359" width="38.6640625" style="1" customWidth="1"/>
    <col min="15360" max="15360" width="3" style="1" bestFit="1" customWidth="1"/>
    <col min="15361" max="15361" width="32.33203125" style="1" customWidth="1"/>
    <col min="15362" max="15362" width="46.33203125" style="1" customWidth="1"/>
    <col min="15363" max="15363" width="19" style="1" customWidth="1"/>
    <col min="15364" max="15364" width="0" style="1" hidden="1" customWidth="1"/>
    <col min="15365" max="15365" width="17.6640625" style="1" customWidth="1"/>
    <col min="15366" max="15366" width="0" style="1" hidden="1" customWidth="1"/>
    <col min="15367" max="15367" width="22.33203125" style="1" customWidth="1"/>
    <col min="15368" max="15368" width="5.33203125" style="1" customWidth="1"/>
    <col min="15369" max="15369" width="36.33203125" style="1" customWidth="1"/>
    <col min="15370" max="15370" width="5.6640625" style="1" customWidth="1"/>
    <col min="15371" max="15371" width="0" style="1" hidden="1" customWidth="1"/>
    <col min="15372" max="15372" width="20.6640625" style="1" customWidth="1"/>
    <col min="15373" max="15373" width="4.88671875" style="1" customWidth="1"/>
    <col min="15374" max="15374" width="0" style="1" hidden="1" customWidth="1"/>
    <col min="15375" max="15375" width="24.6640625" style="1" customWidth="1"/>
    <col min="15376" max="15376" width="12.33203125" style="1" customWidth="1"/>
    <col min="15377" max="15377" width="0" style="1" hidden="1" customWidth="1"/>
    <col min="15378" max="15378" width="3.44140625" style="1" customWidth="1"/>
    <col min="15379" max="15379" width="0" style="1" hidden="1" customWidth="1"/>
    <col min="15380" max="15380" width="17.6640625" style="1" customWidth="1"/>
    <col min="15381" max="15381" width="3.44140625" style="1" customWidth="1"/>
    <col min="15382" max="15382" width="0" style="1" hidden="1" customWidth="1"/>
    <col min="15383" max="15383" width="23.6640625" style="1" customWidth="1"/>
    <col min="15384" max="15384" width="10" style="1" customWidth="1"/>
    <col min="15385" max="15385" width="0" style="1" hidden="1" customWidth="1"/>
    <col min="15386" max="15387" width="14.6640625" style="1" customWidth="1"/>
    <col min="15388" max="15388" width="12.88671875" style="1" customWidth="1"/>
    <col min="15389" max="15389" width="3.33203125" style="1" customWidth="1"/>
    <col min="15390" max="15390" width="30.33203125" style="1" customWidth="1"/>
    <col min="15391" max="15391" width="5" style="1" customWidth="1"/>
    <col min="15392" max="15392" width="0" style="1" hidden="1" customWidth="1"/>
    <col min="15393" max="15393" width="14.33203125" style="1" customWidth="1"/>
    <col min="15394" max="15394" width="5.6640625" style="1" customWidth="1"/>
    <col min="15395" max="15395" width="0" style="1" hidden="1" customWidth="1"/>
    <col min="15396" max="15396" width="17.33203125" style="1" customWidth="1"/>
    <col min="15397" max="15397" width="12.6640625" style="1" customWidth="1"/>
    <col min="15398" max="15398" width="0" style="1" hidden="1" customWidth="1"/>
    <col min="15399" max="15399" width="5.33203125" style="1" customWidth="1"/>
    <col min="15400" max="15400" width="0" style="1" hidden="1" customWidth="1"/>
    <col min="15401" max="15401" width="17" style="1" customWidth="1"/>
    <col min="15402" max="15402" width="6.33203125" style="1" customWidth="1"/>
    <col min="15403" max="15403" width="0" style="1" hidden="1" customWidth="1"/>
    <col min="15404" max="15404" width="14.33203125" style="1" customWidth="1"/>
    <col min="15405" max="15405" width="7.5546875" style="1" customWidth="1"/>
    <col min="15406" max="15406" width="0" style="1" hidden="1" customWidth="1"/>
    <col min="15407" max="15408" width="14.33203125" style="1" customWidth="1"/>
    <col min="15409" max="15409" width="20.88671875" style="1" customWidth="1"/>
    <col min="15410" max="15410" width="14.44140625" style="1" customWidth="1"/>
    <col min="15411" max="15411" width="15" style="1" customWidth="1"/>
    <col min="15412" max="15412" width="2.6640625" style="1" customWidth="1"/>
    <col min="15413" max="15413" width="11.6640625" style="1" customWidth="1"/>
    <col min="15414" max="15414" width="11.5546875" style="1" customWidth="1"/>
    <col min="15415" max="15415" width="2.33203125" style="1" customWidth="1"/>
    <col min="15416" max="15416" width="41" style="1" customWidth="1"/>
    <col min="15417" max="15417" width="14.33203125" style="1" customWidth="1"/>
    <col min="15418" max="15419" width="11.5546875" style="1" customWidth="1"/>
    <col min="15420" max="15420" width="21.88671875" style="1" customWidth="1"/>
    <col min="15421" max="15612" width="11.44140625" style="1"/>
    <col min="15613" max="15613" width="21.88671875" style="1" customWidth="1"/>
    <col min="15614" max="15614" width="13.88671875" style="1" customWidth="1"/>
    <col min="15615" max="15615" width="38.6640625" style="1" customWidth="1"/>
    <col min="15616" max="15616" width="3" style="1" bestFit="1" customWidth="1"/>
    <col min="15617" max="15617" width="32.33203125" style="1" customWidth="1"/>
    <col min="15618" max="15618" width="46.33203125" style="1" customWidth="1"/>
    <col min="15619" max="15619" width="19" style="1" customWidth="1"/>
    <col min="15620" max="15620" width="0" style="1" hidden="1" customWidth="1"/>
    <col min="15621" max="15621" width="17.6640625" style="1" customWidth="1"/>
    <col min="15622" max="15622" width="0" style="1" hidden="1" customWidth="1"/>
    <col min="15623" max="15623" width="22.33203125" style="1" customWidth="1"/>
    <col min="15624" max="15624" width="5.33203125" style="1" customWidth="1"/>
    <col min="15625" max="15625" width="36.33203125" style="1" customWidth="1"/>
    <col min="15626" max="15626" width="5.6640625" style="1" customWidth="1"/>
    <col min="15627" max="15627" width="0" style="1" hidden="1" customWidth="1"/>
    <col min="15628" max="15628" width="20.6640625" style="1" customWidth="1"/>
    <col min="15629" max="15629" width="4.88671875" style="1" customWidth="1"/>
    <col min="15630" max="15630" width="0" style="1" hidden="1" customWidth="1"/>
    <col min="15631" max="15631" width="24.6640625" style="1" customWidth="1"/>
    <col min="15632" max="15632" width="12.33203125" style="1" customWidth="1"/>
    <col min="15633" max="15633" width="0" style="1" hidden="1" customWidth="1"/>
    <col min="15634" max="15634" width="3.44140625" style="1" customWidth="1"/>
    <col min="15635" max="15635" width="0" style="1" hidden="1" customWidth="1"/>
    <col min="15636" max="15636" width="17.6640625" style="1" customWidth="1"/>
    <col min="15637" max="15637" width="3.44140625" style="1" customWidth="1"/>
    <col min="15638" max="15638" width="0" style="1" hidden="1" customWidth="1"/>
    <col min="15639" max="15639" width="23.6640625" style="1" customWidth="1"/>
    <col min="15640" max="15640" width="10" style="1" customWidth="1"/>
    <col min="15641" max="15641" width="0" style="1" hidden="1" customWidth="1"/>
    <col min="15642" max="15643" width="14.6640625" style="1" customWidth="1"/>
    <col min="15644" max="15644" width="12.88671875" style="1" customWidth="1"/>
    <col min="15645" max="15645" width="3.33203125" style="1" customWidth="1"/>
    <col min="15646" max="15646" width="30.33203125" style="1" customWidth="1"/>
    <col min="15647" max="15647" width="5" style="1" customWidth="1"/>
    <col min="15648" max="15648" width="0" style="1" hidden="1" customWidth="1"/>
    <col min="15649" max="15649" width="14.33203125" style="1" customWidth="1"/>
    <col min="15650" max="15650" width="5.6640625" style="1" customWidth="1"/>
    <col min="15651" max="15651" width="0" style="1" hidden="1" customWidth="1"/>
    <col min="15652" max="15652" width="17.33203125" style="1" customWidth="1"/>
    <col min="15653" max="15653" width="12.6640625" style="1" customWidth="1"/>
    <col min="15654" max="15654" width="0" style="1" hidden="1" customWidth="1"/>
    <col min="15655" max="15655" width="5.33203125" style="1" customWidth="1"/>
    <col min="15656" max="15656" width="0" style="1" hidden="1" customWidth="1"/>
    <col min="15657" max="15657" width="17" style="1" customWidth="1"/>
    <col min="15658" max="15658" width="6.33203125" style="1" customWidth="1"/>
    <col min="15659" max="15659" width="0" style="1" hidden="1" customWidth="1"/>
    <col min="15660" max="15660" width="14.33203125" style="1" customWidth="1"/>
    <col min="15661" max="15661" width="7.5546875" style="1" customWidth="1"/>
    <col min="15662" max="15662" width="0" style="1" hidden="1" customWidth="1"/>
    <col min="15663" max="15664" width="14.33203125" style="1" customWidth="1"/>
    <col min="15665" max="15665" width="20.88671875" style="1" customWidth="1"/>
    <col min="15666" max="15666" width="14.44140625" style="1" customWidth="1"/>
    <col min="15667" max="15667" width="15" style="1" customWidth="1"/>
    <col min="15668" max="15668" width="2.6640625" style="1" customWidth="1"/>
    <col min="15669" max="15669" width="11.6640625" style="1" customWidth="1"/>
    <col min="15670" max="15670" width="11.5546875" style="1" customWidth="1"/>
    <col min="15671" max="15671" width="2.33203125" style="1" customWidth="1"/>
    <col min="15672" max="15672" width="41" style="1" customWidth="1"/>
    <col min="15673" max="15673" width="14.33203125" style="1" customWidth="1"/>
    <col min="15674" max="15675" width="11.5546875" style="1" customWidth="1"/>
    <col min="15676" max="15676" width="21.88671875" style="1" customWidth="1"/>
    <col min="15677" max="15868" width="11.44140625" style="1"/>
    <col min="15869" max="15869" width="21.88671875" style="1" customWidth="1"/>
    <col min="15870" max="15870" width="13.88671875" style="1" customWidth="1"/>
    <col min="15871" max="15871" width="38.6640625" style="1" customWidth="1"/>
    <col min="15872" max="15872" width="3" style="1" bestFit="1" customWidth="1"/>
    <col min="15873" max="15873" width="32.33203125" style="1" customWidth="1"/>
    <col min="15874" max="15874" width="46.33203125" style="1" customWidth="1"/>
    <col min="15875" max="15875" width="19" style="1" customWidth="1"/>
    <col min="15876" max="15876" width="0" style="1" hidden="1" customWidth="1"/>
    <col min="15877" max="15877" width="17.6640625" style="1" customWidth="1"/>
    <col min="15878" max="15878" width="0" style="1" hidden="1" customWidth="1"/>
    <col min="15879" max="15879" width="22.33203125" style="1" customWidth="1"/>
    <col min="15880" max="15880" width="5.33203125" style="1" customWidth="1"/>
    <col min="15881" max="15881" width="36.33203125" style="1" customWidth="1"/>
    <col min="15882" max="15882" width="5.6640625" style="1" customWidth="1"/>
    <col min="15883" max="15883" width="0" style="1" hidden="1" customWidth="1"/>
    <col min="15884" max="15884" width="20.6640625" style="1" customWidth="1"/>
    <col min="15885" max="15885" width="4.88671875" style="1" customWidth="1"/>
    <col min="15886" max="15886" width="0" style="1" hidden="1" customWidth="1"/>
    <col min="15887" max="15887" width="24.6640625" style="1" customWidth="1"/>
    <col min="15888" max="15888" width="12.33203125" style="1" customWidth="1"/>
    <col min="15889" max="15889" width="0" style="1" hidden="1" customWidth="1"/>
    <col min="15890" max="15890" width="3.44140625" style="1" customWidth="1"/>
    <col min="15891" max="15891" width="0" style="1" hidden="1" customWidth="1"/>
    <col min="15892" max="15892" width="17.6640625" style="1" customWidth="1"/>
    <col min="15893" max="15893" width="3.44140625" style="1" customWidth="1"/>
    <col min="15894" max="15894" width="0" style="1" hidden="1" customWidth="1"/>
    <col min="15895" max="15895" width="23.6640625" style="1" customWidth="1"/>
    <col min="15896" max="15896" width="10" style="1" customWidth="1"/>
    <col min="15897" max="15897" width="0" style="1" hidden="1" customWidth="1"/>
    <col min="15898" max="15899" width="14.6640625" style="1" customWidth="1"/>
    <col min="15900" max="15900" width="12.88671875" style="1" customWidth="1"/>
    <col min="15901" max="15901" width="3.33203125" style="1" customWidth="1"/>
    <col min="15902" max="15902" width="30.33203125" style="1" customWidth="1"/>
    <col min="15903" max="15903" width="5" style="1" customWidth="1"/>
    <col min="15904" max="15904" width="0" style="1" hidden="1" customWidth="1"/>
    <col min="15905" max="15905" width="14.33203125" style="1" customWidth="1"/>
    <col min="15906" max="15906" width="5.6640625" style="1" customWidth="1"/>
    <col min="15907" max="15907" width="0" style="1" hidden="1" customWidth="1"/>
    <col min="15908" max="15908" width="17.33203125" style="1" customWidth="1"/>
    <col min="15909" max="15909" width="12.6640625" style="1" customWidth="1"/>
    <col min="15910" max="15910" width="0" style="1" hidden="1" customWidth="1"/>
    <col min="15911" max="15911" width="5.33203125" style="1" customWidth="1"/>
    <col min="15912" max="15912" width="0" style="1" hidden="1" customWidth="1"/>
    <col min="15913" max="15913" width="17" style="1" customWidth="1"/>
    <col min="15914" max="15914" width="6.33203125" style="1" customWidth="1"/>
    <col min="15915" max="15915" width="0" style="1" hidden="1" customWidth="1"/>
    <col min="15916" max="15916" width="14.33203125" style="1" customWidth="1"/>
    <col min="15917" max="15917" width="7.5546875" style="1" customWidth="1"/>
    <col min="15918" max="15918" width="0" style="1" hidden="1" customWidth="1"/>
    <col min="15919" max="15920" width="14.33203125" style="1" customWidth="1"/>
    <col min="15921" max="15921" width="20.88671875" style="1" customWidth="1"/>
    <col min="15922" max="15922" width="14.44140625" style="1" customWidth="1"/>
    <col min="15923" max="15923" width="15" style="1" customWidth="1"/>
    <col min="15924" max="15924" width="2.6640625" style="1" customWidth="1"/>
    <col min="15925" max="15925" width="11.6640625" style="1" customWidth="1"/>
    <col min="15926" max="15926" width="11.5546875" style="1" customWidth="1"/>
    <col min="15927" max="15927" width="2.33203125" style="1" customWidth="1"/>
    <col min="15928" max="15928" width="41" style="1" customWidth="1"/>
    <col min="15929" max="15929" width="14.33203125" style="1" customWidth="1"/>
    <col min="15930" max="15931" width="11.5546875" style="1" customWidth="1"/>
    <col min="15932" max="15932" width="21.88671875" style="1" customWidth="1"/>
    <col min="15933" max="16124" width="11.44140625" style="1"/>
    <col min="16125" max="16125" width="21.88671875" style="1" customWidth="1"/>
    <col min="16126" max="16126" width="13.88671875" style="1" customWidth="1"/>
    <col min="16127" max="16127" width="38.6640625" style="1" customWidth="1"/>
    <col min="16128" max="16128" width="3" style="1" bestFit="1" customWidth="1"/>
    <col min="16129" max="16129" width="32.33203125" style="1" customWidth="1"/>
    <col min="16130" max="16130" width="46.33203125" style="1" customWidth="1"/>
    <col min="16131" max="16131" width="19" style="1" customWidth="1"/>
    <col min="16132" max="16132" width="0" style="1" hidden="1" customWidth="1"/>
    <col min="16133" max="16133" width="17.6640625" style="1" customWidth="1"/>
    <col min="16134" max="16134" width="0" style="1" hidden="1" customWidth="1"/>
    <col min="16135" max="16135" width="22.33203125" style="1" customWidth="1"/>
    <col min="16136" max="16136" width="5.33203125" style="1" customWidth="1"/>
    <col min="16137" max="16137" width="36.33203125" style="1" customWidth="1"/>
    <col min="16138" max="16138" width="5.6640625" style="1" customWidth="1"/>
    <col min="16139" max="16139" width="0" style="1" hidden="1" customWidth="1"/>
    <col min="16140" max="16140" width="20.6640625" style="1" customWidth="1"/>
    <col min="16141" max="16141" width="4.88671875" style="1" customWidth="1"/>
    <col min="16142" max="16142" width="0" style="1" hidden="1" customWidth="1"/>
    <col min="16143" max="16143" width="24.6640625" style="1" customWidth="1"/>
    <col min="16144" max="16144" width="12.33203125" style="1" customWidth="1"/>
    <col min="16145" max="16145" width="0" style="1" hidden="1" customWidth="1"/>
    <col min="16146" max="16146" width="3.44140625" style="1" customWidth="1"/>
    <col min="16147" max="16147" width="0" style="1" hidden="1" customWidth="1"/>
    <col min="16148" max="16148" width="17.6640625" style="1" customWidth="1"/>
    <col min="16149" max="16149" width="3.44140625" style="1" customWidth="1"/>
    <col min="16150" max="16150" width="0" style="1" hidden="1" customWidth="1"/>
    <col min="16151" max="16151" width="23.6640625" style="1" customWidth="1"/>
    <col min="16152" max="16152" width="10" style="1" customWidth="1"/>
    <col min="16153" max="16153" width="0" style="1" hidden="1" customWidth="1"/>
    <col min="16154" max="16155" width="14.6640625" style="1" customWidth="1"/>
    <col min="16156" max="16156" width="12.88671875" style="1" customWidth="1"/>
    <col min="16157" max="16157" width="3.33203125" style="1" customWidth="1"/>
    <col min="16158" max="16158" width="30.33203125" style="1" customWidth="1"/>
    <col min="16159" max="16159" width="5" style="1" customWidth="1"/>
    <col min="16160" max="16160" width="0" style="1" hidden="1" customWidth="1"/>
    <col min="16161" max="16161" width="14.33203125" style="1" customWidth="1"/>
    <col min="16162" max="16162" width="5.6640625" style="1" customWidth="1"/>
    <col min="16163" max="16163" width="0" style="1" hidden="1" customWidth="1"/>
    <col min="16164" max="16164" width="17.33203125" style="1" customWidth="1"/>
    <col min="16165" max="16165" width="12.6640625" style="1" customWidth="1"/>
    <col min="16166" max="16166" width="0" style="1" hidden="1" customWidth="1"/>
    <col min="16167" max="16167" width="5.33203125" style="1" customWidth="1"/>
    <col min="16168" max="16168" width="0" style="1" hidden="1" customWidth="1"/>
    <col min="16169" max="16169" width="17" style="1" customWidth="1"/>
    <col min="16170" max="16170" width="6.33203125" style="1" customWidth="1"/>
    <col min="16171" max="16171" width="0" style="1" hidden="1" customWidth="1"/>
    <col min="16172" max="16172" width="14.33203125" style="1" customWidth="1"/>
    <col min="16173" max="16173" width="7.5546875" style="1" customWidth="1"/>
    <col min="16174" max="16174" width="0" style="1" hidden="1" customWidth="1"/>
    <col min="16175" max="16176" width="14.33203125" style="1" customWidth="1"/>
    <col min="16177" max="16177" width="20.88671875" style="1" customWidth="1"/>
    <col min="16178" max="16178" width="14.44140625" style="1" customWidth="1"/>
    <col min="16179" max="16179" width="15" style="1" customWidth="1"/>
    <col min="16180" max="16180" width="2.6640625" style="1" customWidth="1"/>
    <col min="16181" max="16181" width="11.6640625" style="1" customWidth="1"/>
    <col min="16182" max="16182" width="11.5546875" style="1" customWidth="1"/>
    <col min="16183" max="16183" width="2.33203125" style="1" customWidth="1"/>
    <col min="16184" max="16184" width="41" style="1" customWidth="1"/>
    <col min="16185" max="16185" width="14.33203125" style="1" customWidth="1"/>
    <col min="16186" max="16187" width="11.5546875" style="1" customWidth="1"/>
    <col min="16188" max="16188" width="21.88671875" style="1" customWidth="1"/>
    <col min="16189" max="16382" width="11.44140625" style="1"/>
    <col min="16383" max="16384" width="11.5546875" style="1" customWidth="1"/>
  </cols>
  <sheetData>
    <row r="1" spans="1:814 1028:1838 2052:2862 3076:3886 4100:4910 5124:5934 6148:6958 7172:7982 8196:9006 9220:10030 10244:11054 11268:12078 12292:13102 13316:14126 14340:15150 15364:16174" ht="19.5" customHeight="1" x14ac:dyDescent="0.3">
      <c r="A1" s="230" t="s">
        <v>117</v>
      </c>
      <c r="B1" s="231"/>
      <c r="C1" s="231"/>
      <c r="D1" s="231"/>
      <c r="E1" s="231"/>
      <c r="F1" s="231"/>
      <c r="G1" s="231"/>
      <c r="H1" s="231"/>
      <c r="I1" s="231"/>
      <c r="J1" s="231"/>
      <c r="K1" s="231"/>
      <c r="L1" s="231"/>
      <c r="M1" s="231"/>
      <c r="N1" s="231"/>
      <c r="O1" s="231"/>
      <c r="P1" s="231"/>
      <c r="Q1" s="231"/>
      <c r="R1" s="231"/>
      <c r="S1" s="231"/>
      <c r="T1" s="231"/>
      <c r="U1" s="234" t="s">
        <v>118</v>
      </c>
      <c r="V1" s="234"/>
      <c r="W1" s="234"/>
      <c r="X1" s="234"/>
      <c r="Y1" s="234"/>
      <c r="Z1" s="234"/>
      <c r="AA1" s="234"/>
      <c r="AB1" s="234"/>
      <c r="AC1" s="236" t="s">
        <v>119</v>
      </c>
      <c r="AD1" s="236"/>
      <c r="AE1" s="236"/>
      <c r="AF1" s="236"/>
      <c r="AG1" s="236"/>
      <c r="AH1" s="236"/>
      <c r="AI1" s="236"/>
      <c r="AJ1" s="236"/>
      <c r="AK1" s="236"/>
      <c r="AL1" s="236"/>
      <c r="AM1" s="236"/>
      <c r="AN1" s="236"/>
      <c r="AO1" s="236"/>
      <c r="AP1" s="236"/>
      <c r="AQ1" s="236"/>
      <c r="AR1" s="236"/>
      <c r="AS1" s="236"/>
      <c r="AT1" s="236"/>
      <c r="AU1" s="55"/>
      <c r="AV1" s="237" t="s">
        <v>120</v>
      </c>
      <c r="AW1" s="237"/>
      <c r="AX1" s="238"/>
      <c r="AY1" s="239" t="s">
        <v>121</v>
      </c>
      <c r="AZ1" s="240"/>
      <c r="BA1" s="240"/>
      <c r="BB1" s="240"/>
      <c r="BC1" s="240"/>
      <c r="BD1" s="240"/>
      <c r="BE1" s="240"/>
      <c r="BF1" s="240"/>
      <c r="BG1" s="240"/>
      <c r="BH1" s="240"/>
      <c r="BI1" s="240"/>
      <c r="BJ1" s="240"/>
      <c r="BK1" s="240"/>
      <c r="BL1" s="240"/>
      <c r="BM1" s="240"/>
      <c r="BN1" s="240"/>
      <c r="BO1" s="240"/>
      <c r="BP1" s="240"/>
      <c r="BQ1" s="240"/>
      <c r="BR1" s="240"/>
      <c r="BS1" s="240"/>
      <c r="BT1" s="240"/>
      <c r="BU1" s="241"/>
    </row>
    <row r="2" spans="1:814 1028:1838 2052:2862 3076:3886 4100:4910 5124:5934 6148:6958 7172:7982 8196:9006 9220:10030 10244:11054 11268:12078 12292:13102 13316:14126 14340:15150 15364:16174" ht="15" customHeight="1" x14ac:dyDescent="0.3">
      <c r="A2" s="232"/>
      <c r="B2" s="233"/>
      <c r="C2" s="233"/>
      <c r="D2" s="233"/>
      <c r="E2" s="233"/>
      <c r="F2" s="233"/>
      <c r="G2" s="233"/>
      <c r="H2" s="233"/>
      <c r="I2" s="233"/>
      <c r="J2" s="233"/>
      <c r="K2" s="233"/>
      <c r="L2" s="233"/>
      <c r="M2" s="233"/>
      <c r="N2" s="233"/>
      <c r="O2" s="233"/>
      <c r="P2" s="233"/>
      <c r="Q2" s="233"/>
      <c r="R2" s="233"/>
      <c r="S2" s="233"/>
      <c r="T2" s="233"/>
      <c r="U2" s="235"/>
      <c r="V2" s="235"/>
      <c r="W2" s="235"/>
      <c r="X2" s="235"/>
      <c r="Y2" s="235"/>
      <c r="Z2" s="235"/>
      <c r="AA2" s="235"/>
      <c r="AB2" s="235"/>
      <c r="AC2" s="226" t="s">
        <v>122</v>
      </c>
      <c r="AD2" s="226" t="s">
        <v>123</v>
      </c>
      <c r="AE2" s="226" t="s">
        <v>124</v>
      </c>
      <c r="AF2" s="226"/>
      <c r="AG2" s="226"/>
      <c r="AH2" s="226"/>
      <c r="AI2" s="226" t="s">
        <v>125</v>
      </c>
      <c r="AJ2" s="226" t="s">
        <v>126</v>
      </c>
      <c r="AK2" s="226"/>
      <c r="AL2" s="226"/>
      <c r="AM2" s="226"/>
      <c r="AN2" s="226"/>
      <c r="AO2" s="226"/>
      <c r="AP2" s="226"/>
      <c r="AQ2" s="226"/>
      <c r="AR2" s="226"/>
      <c r="AS2" s="226"/>
      <c r="AT2" s="226"/>
      <c r="AU2" s="227" t="s">
        <v>127</v>
      </c>
      <c r="AV2" s="227"/>
      <c r="AW2" s="227"/>
      <c r="AX2" s="228" t="s">
        <v>9</v>
      </c>
      <c r="AY2" s="229" t="s">
        <v>128</v>
      </c>
      <c r="AZ2" s="223"/>
      <c r="BA2" s="223" t="s">
        <v>110</v>
      </c>
      <c r="BB2" s="223" t="s">
        <v>129</v>
      </c>
      <c r="BC2" s="223" t="s">
        <v>130</v>
      </c>
      <c r="BD2" s="223" t="s">
        <v>131</v>
      </c>
      <c r="BE2" s="223" t="s">
        <v>132</v>
      </c>
      <c r="BF2" s="223"/>
      <c r="BG2" s="223"/>
      <c r="BH2" s="223"/>
      <c r="BI2" s="223"/>
      <c r="BJ2" s="223"/>
      <c r="BK2" s="223"/>
      <c r="BL2" s="223"/>
      <c r="BM2" s="223"/>
      <c r="BN2" s="223"/>
      <c r="BO2" s="223"/>
      <c r="BP2" s="223"/>
      <c r="BQ2" s="223"/>
      <c r="BR2" s="223"/>
      <c r="BS2" s="223"/>
      <c r="BT2" s="223"/>
      <c r="BU2" s="224"/>
    </row>
    <row r="3" spans="1:814 1028:1838 2052:2862 3076:3886 4100:4910 5124:5934 6148:6958 7172:7982 8196:9006 9220:10030 10244:11054 11268:12078 12292:13102 13316:14126 14340:15150 15364:16174" s="14" customFormat="1" ht="33.75" customHeight="1" x14ac:dyDescent="0.3">
      <c r="A3" s="101" t="s">
        <v>133</v>
      </c>
      <c r="B3" s="102" t="s">
        <v>109</v>
      </c>
      <c r="C3" s="102" t="s">
        <v>6</v>
      </c>
      <c r="D3" s="102" t="s">
        <v>1</v>
      </c>
      <c r="E3" s="102" t="s">
        <v>2</v>
      </c>
      <c r="F3" s="102" t="s">
        <v>134</v>
      </c>
      <c r="G3" s="225" t="s">
        <v>135</v>
      </c>
      <c r="H3" s="225"/>
      <c r="I3" s="102" t="s">
        <v>136</v>
      </c>
      <c r="J3" s="102" t="s">
        <v>16</v>
      </c>
      <c r="K3" s="102" t="s">
        <v>137</v>
      </c>
      <c r="L3" s="102" t="s">
        <v>138</v>
      </c>
      <c r="M3" s="102" t="s">
        <v>13</v>
      </c>
      <c r="N3" s="102" t="s">
        <v>113</v>
      </c>
      <c r="O3" s="102" t="s">
        <v>14</v>
      </c>
      <c r="P3" s="102" t="s">
        <v>113</v>
      </c>
      <c r="Q3" s="102" t="s">
        <v>15</v>
      </c>
      <c r="R3" s="102" t="s">
        <v>113</v>
      </c>
      <c r="S3" s="102" t="s">
        <v>139</v>
      </c>
      <c r="T3" s="102" t="s">
        <v>11</v>
      </c>
      <c r="U3" s="103" t="s">
        <v>140</v>
      </c>
      <c r="V3" s="100" t="s">
        <v>141</v>
      </c>
      <c r="W3" s="103" t="s">
        <v>113</v>
      </c>
      <c r="X3" s="100" t="s">
        <v>142</v>
      </c>
      <c r="Y3" s="103" t="s">
        <v>113</v>
      </c>
      <c r="Z3" s="100" t="s">
        <v>143</v>
      </c>
      <c r="AA3" s="100" t="s">
        <v>113</v>
      </c>
      <c r="AB3" s="100" t="s">
        <v>144</v>
      </c>
      <c r="AC3" s="226"/>
      <c r="AD3" s="226"/>
      <c r="AE3" s="104" t="s">
        <v>5</v>
      </c>
      <c r="AF3" s="105" t="s">
        <v>145</v>
      </c>
      <c r="AG3" s="104" t="s">
        <v>146</v>
      </c>
      <c r="AH3" s="104" t="s">
        <v>145</v>
      </c>
      <c r="AI3" s="226"/>
      <c r="AJ3" s="104" t="s">
        <v>147</v>
      </c>
      <c r="AK3" s="226" t="s">
        <v>148</v>
      </c>
      <c r="AL3" s="226"/>
      <c r="AM3" s="226" t="s">
        <v>7</v>
      </c>
      <c r="AN3" s="226"/>
      <c r="AO3" s="226" t="s">
        <v>8</v>
      </c>
      <c r="AP3" s="226"/>
      <c r="AQ3" s="104" t="s">
        <v>149</v>
      </c>
      <c r="AR3" s="226" t="s">
        <v>110</v>
      </c>
      <c r="AS3" s="226"/>
      <c r="AT3" s="104" t="s">
        <v>150</v>
      </c>
      <c r="AU3" s="227"/>
      <c r="AV3" s="227"/>
      <c r="AW3" s="227"/>
      <c r="AX3" s="228"/>
      <c r="AY3" s="229"/>
      <c r="AZ3" s="223"/>
      <c r="BA3" s="223"/>
      <c r="BB3" s="223"/>
      <c r="BC3" s="223"/>
      <c r="BD3" s="223"/>
      <c r="BE3" s="86" t="s">
        <v>151</v>
      </c>
      <c r="BF3" s="86" t="s">
        <v>152</v>
      </c>
      <c r="BG3" s="86" t="s">
        <v>151</v>
      </c>
      <c r="BH3" s="86" t="s">
        <v>152</v>
      </c>
      <c r="BI3" s="86" t="s">
        <v>153</v>
      </c>
      <c r="BJ3" s="86" t="s">
        <v>151</v>
      </c>
      <c r="BK3" s="86" t="s">
        <v>152</v>
      </c>
      <c r="BL3" s="86" t="s">
        <v>153</v>
      </c>
      <c r="BM3" s="86" t="s">
        <v>151</v>
      </c>
      <c r="BN3" s="86" t="s">
        <v>152</v>
      </c>
      <c r="BO3" s="86" t="s">
        <v>153</v>
      </c>
      <c r="BP3" s="86" t="s">
        <v>151</v>
      </c>
      <c r="BQ3" s="86" t="s">
        <v>152</v>
      </c>
      <c r="BR3" s="86" t="s">
        <v>153</v>
      </c>
      <c r="BS3" s="86" t="s">
        <v>151</v>
      </c>
      <c r="BT3" s="86" t="s">
        <v>152</v>
      </c>
      <c r="BU3" s="95" t="s">
        <v>153</v>
      </c>
    </row>
    <row r="4" spans="1:814 1028:1838 2052:2862 3076:3886 4100:4910 5124:5934 6148:6958 7172:7982 8196:9006 9220:10030 10244:11054 11268:12078 12292:13102 13316:14126 14340:15150 15364:16174" ht="170.4" customHeight="1" thickBot="1" x14ac:dyDescent="0.35">
      <c r="A4" s="61" t="s">
        <v>154</v>
      </c>
      <c r="B4" s="51" t="s">
        <v>108</v>
      </c>
      <c r="C4" s="51" t="s">
        <v>55</v>
      </c>
      <c r="D4" s="51" t="s">
        <v>76</v>
      </c>
      <c r="E4" s="51" t="s">
        <v>77</v>
      </c>
      <c r="F4" s="54" t="s">
        <v>169</v>
      </c>
      <c r="G4" s="51" t="s">
        <v>170</v>
      </c>
      <c r="H4" s="51" t="s">
        <v>394</v>
      </c>
      <c r="I4" s="54" t="s">
        <v>171</v>
      </c>
      <c r="J4" s="51" t="s">
        <v>32</v>
      </c>
      <c r="K4" s="51">
        <v>0</v>
      </c>
      <c r="L4" s="62">
        <f>IF(J4="Diaria",+(K4/360),IF(J4="Mensual",+(K4/12),IF(J4="Bimestral",+(K4/6),IF(J4="Trimestral",+(K4/4),IF(J4="Semestral",+(K4/2),IF(J4="Anual",+(K4/1),""))))))</f>
        <v>0</v>
      </c>
      <c r="M4" s="51" t="s">
        <v>29</v>
      </c>
      <c r="N4" s="308">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51" t="s">
        <v>46</v>
      </c>
      <c r="P4" s="308">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sistenido a nivel de sector administrativo, nivel departamental o municipal",80%,IF(O4="El riesgo afecta la imagen de la entidad a nivel nacional, con efecto publicitario sistenido a nivel país",100%,IF(O4="NA",0%,""))))))</f>
        <v>0.4</v>
      </c>
      <c r="Q4" s="51" t="s">
        <v>70</v>
      </c>
      <c r="R4" s="308">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57" t="s">
        <v>69</v>
      </c>
      <c r="T4" s="57" t="s">
        <v>58</v>
      </c>
      <c r="U4" s="310">
        <f>+MAX(N4,P4,R4)</f>
        <v>0.4</v>
      </c>
      <c r="V4" s="107" t="str">
        <f>IF(L4&lt;=20%,"Muy baja",IF(L4&lt;=40%,"Baja",IF(L4&lt;=60%,"Media",IF(L4&lt;=80%,"Alta",IF(L4&lt;=100%,"Muy alta",IF(L4&gt;=100%,"Muy alta",""))))))</f>
        <v>Muy baja</v>
      </c>
      <c r="W4" s="306">
        <f>+IFERROR(VLOOKUP(V4,[1]Fórmula!$F$1:$G$6,2,FALSE),"")</f>
        <v>0.2</v>
      </c>
      <c r="X4" s="126" t="s">
        <v>53</v>
      </c>
      <c r="Y4" s="306">
        <f>+IFERROR(VLOOKUP(X4,[1]Fórmula!$H$1:$I$6,2,FALSE),"")</f>
        <v>0.6</v>
      </c>
      <c r="Z4" s="111" t="s">
        <v>53</v>
      </c>
      <c r="AA4" s="306">
        <f>IF(Z4="Bajo",25%,IF(Z4="Moderado",50%,IF(Z4="Alto",75%,IF(Z4="Extremo",100%,""))))</f>
        <v>0.5</v>
      </c>
      <c r="AB4" s="60" t="s">
        <v>172</v>
      </c>
      <c r="AC4" s="26" t="s">
        <v>363</v>
      </c>
      <c r="AD4" s="140"/>
      <c r="AE4" s="26" t="s">
        <v>54</v>
      </c>
      <c r="AF4" s="33">
        <f t="shared" ref="AF4:AF25" si="0">IF(AE4="Preventivo",25%,IF(AE4="Detectivo",15%,IF(AE4="Correctivo",10%,"")))</f>
        <v>0.25</v>
      </c>
      <c r="AG4" s="54" t="s">
        <v>155</v>
      </c>
      <c r="AH4" s="33">
        <f t="shared" ref="AH4:AH13" si="1">IF(AG4="Manual",15%,IF(AG4="Automático",25%,""))</f>
        <v>0.15</v>
      </c>
      <c r="AI4" s="33">
        <f t="shared" ref="AI4:AI25" si="2">+AH4+AF4</f>
        <v>0.4</v>
      </c>
      <c r="AJ4" s="54" t="s">
        <v>156</v>
      </c>
      <c r="AK4" s="51" t="s">
        <v>154</v>
      </c>
      <c r="AL4" s="37" t="s">
        <v>173</v>
      </c>
      <c r="AM4" s="51" t="s">
        <v>39</v>
      </c>
      <c r="AN4" s="54"/>
      <c r="AO4" s="54" t="s">
        <v>24</v>
      </c>
      <c r="AP4" s="54" t="s">
        <v>63</v>
      </c>
      <c r="AQ4" s="54" t="s">
        <v>166</v>
      </c>
      <c r="AR4" s="54" t="s">
        <v>157</v>
      </c>
      <c r="AS4" s="54" t="s">
        <v>174</v>
      </c>
      <c r="AT4" s="54" t="s">
        <v>158</v>
      </c>
      <c r="AU4" s="54">
        <f>+AA4*AI4</f>
        <v>0.2</v>
      </c>
      <c r="AV4" s="59">
        <f>+AA4-AU4</f>
        <v>0.3</v>
      </c>
      <c r="AW4" s="111" t="str">
        <f>+IF(C4="Corrupción","Moderado",IF(AV4&lt;=25%,"Bajo",IF(AV4&lt;=50%,"Moderado",IF(AV4&lt;=75%,"Alto",IF(AV4&gt;75%,"Extremo","")))))</f>
        <v>Moderado</v>
      </c>
      <c r="AX4" s="115" t="s">
        <v>56</v>
      </c>
      <c r="AY4" s="118">
        <v>1</v>
      </c>
      <c r="AZ4" s="219" t="s">
        <v>175</v>
      </c>
      <c r="BA4" s="80" t="s">
        <v>167</v>
      </c>
      <c r="BB4" s="13">
        <v>44876</v>
      </c>
      <c r="BC4" s="13">
        <v>44926</v>
      </c>
      <c r="BD4" s="54" t="s">
        <v>176</v>
      </c>
      <c r="BE4" s="96">
        <v>44620</v>
      </c>
      <c r="BF4" s="97" t="s">
        <v>177</v>
      </c>
      <c r="BG4" s="98">
        <v>44681</v>
      </c>
      <c r="BH4" s="97" t="s">
        <v>178</v>
      </c>
      <c r="BI4" s="122" t="s">
        <v>179</v>
      </c>
      <c r="BJ4" s="98">
        <v>44742</v>
      </c>
      <c r="BK4" s="97" t="s">
        <v>180</v>
      </c>
      <c r="BL4" s="97" t="s">
        <v>165</v>
      </c>
      <c r="BM4" s="98">
        <v>44804</v>
      </c>
      <c r="BN4" s="97" t="s">
        <v>181</v>
      </c>
      <c r="BO4" s="152" t="s">
        <v>165</v>
      </c>
      <c r="BP4" s="98">
        <v>44865</v>
      </c>
      <c r="BQ4" s="97" t="s">
        <v>181</v>
      </c>
      <c r="BR4" s="152" t="s">
        <v>165</v>
      </c>
      <c r="BS4" s="98">
        <v>44926</v>
      </c>
      <c r="BT4" s="97"/>
      <c r="BU4" s="119"/>
    </row>
    <row r="5" spans="1:814 1028:1838 2052:2862 3076:3886 4100:4910 5124:5934 6148:6958 7172:7982 8196:9006 9220:10030 10244:11054 11268:12078 12292:13102 13316:14126 14340:15150 15364:16174" s="175" customFormat="1" ht="180" customHeight="1" x14ac:dyDescent="0.3">
      <c r="A5" s="179" t="s">
        <v>159</v>
      </c>
      <c r="B5" s="180" t="s">
        <v>82</v>
      </c>
      <c r="C5" s="180" t="s">
        <v>55</v>
      </c>
      <c r="D5" s="180" t="s">
        <v>76</v>
      </c>
      <c r="E5" s="180" t="s">
        <v>77</v>
      </c>
      <c r="F5" s="180" t="s">
        <v>370</v>
      </c>
      <c r="G5" s="181" t="s">
        <v>160</v>
      </c>
      <c r="H5" s="180" t="s">
        <v>371</v>
      </c>
      <c r="I5" s="180" t="s">
        <v>372</v>
      </c>
      <c r="J5" s="180" t="s">
        <v>92</v>
      </c>
      <c r="K5" s="180">
        <v>0</v>
      </c>
      <c r="L5" s="182">
        <f>IF(J5="Diaria",+(K5/360),IF(J5="Semanal",+(K5/52),IF(J5="Mensual",+(K5/12),IF(J5="Bimestral",+(K5/6),IF(J5="Trimestral",+(K5/4),IF(J5="Semestral",+(K5/2),IF(J5="Anual",+(K5/1),"")))))))</f>
        <v>0</v>
      </c>
      <c r="M5" s="180" t="s">
        <v>29</v>
      </c>
      <c r="N5" s="309"/>
      <c r="O5" s="180" t="s">
        <v>30</v>
      </c>
      <c r="P5" s="309"/>
      <c r="Q5" s="180" t="s">
        <v>70</v>
      </c>
      <c r="R5" s="309"/>
      <c r="S5" s="183" t="s">
        <v>57</v>
      </c>
      <c r="T5" s="183" t="s">
        <v>58</v>
      </c>
      <c r="U5" s="311"/>
      <c r="V5" s="170" t="str">
        <f>IF(L5&lt;=20%,"Muy baja",IF(L5&lt;=40%,"Baja",IF(L5&lt;=60%,"Media",IF(L5&lt;=80%,"Alta",IF(L5&lt;=100%,"Muy alta",IF(L5&gt;=100%,"Muy alta",""))))))</f>
        <v>Muy baja</v>
      </c>
      <c r="W5" s="307"/>
      <c r="X5" s="168" t="s">
        <v>53</v>
      </c>
      <c r="Y5" s="307"/>
      <c r="Z5" s="168" t="s">
        <v>53</v>
      </c>
      <c r="AA5" s="307"/>
      <c r="AB5" s="187" t="s">
        <v>374</v>
      </c>
      <c r="AC5" s="172" t="s">
        <v>375</v>
      </c>
      <c r="AD5" s="172" t="s">
        <v>369</v>
      </c>
      <c r="AE5" s="172" t="s">
        <v>37</v>
      </c>
      <c r="AF5" s="187">
        <f t="shared" si="0"/>
        <v>0.15</v>
      </c>
      <c r="AG5" s="172" t="s">
        <v>155</v>
      </c>
      <c r="AH5" s="187">
        <f t="shared" si="1"/>
        <v>0.15</v>
      </c>
      <c r="AI5" s="187">
        <f t="shared" si="2"/>
        <v>0.3</v>
      </c>
      <c r="AJ5" s="172" t="s">
        <v>156</v>
      </c>
      <c r="AK5" s="172" t="s">
        <v>154</v>
      </c>
      <c r="AL5" s="172" t="s">
        <v>376</v>
      </c>
      <c r="AM5" s="172" t="s">
        <v>23</v>
      </c>
      <c r="AN5" s="172" t="s">
        <v>161</v>
      </c>
      <c r="AO5" s="172" t="s">
        <v>40</v>
      </c>
      <c r="AP5" s="172" t="s">
        <v>92</v>
      </c>
      <c r="AQ5" s="188" t="s">
        <v>377</v>
      </c>
      <c r="AR5" s="172" t="s">
        <v>157</v>
      </c>
      <c r="AS5" s="172" t="s">
        <v>368</v>
      </c>
      <c r="AT5" s="172" t="s">
        <v>158</v>
      </c>
      <c r="AU5" s="82">
        <f>+AA5*AI5</f>
        <v>0</v>
      </c>
      <c r="AV5" s="83">
        <f>+AA5-AU5</f>
        <v>0</v>
      </c>
      <c r="AW5" s="168" t="str">
        <f>+IF(C5="Corrupción","Moderado",IF(#REF!&lt;=25%,"Bajo",IF(#REF!&lt;=50%,"Moderado",IF(#REF!&lt;=75%,"Alto",IF(#REF!&gt;75%,"Extremo","")))))</f>
        <v>Moderado</v>
      </c>
      <c r="AX5" s="178" t="s">
        <v>56</v>
      </c>
      <c r="AY5" s="195">
        <v>1</v>
      </c>
      <c r="AZ5" s="196" t="s">
        <v>381</v>
      </c>
      <c r="BA5" s="180" t="str">
        <f t="shared" ref="BA5:BA6" si="3">+AS5</f>
        <v>Unidad de Apuestas y Control de Juegos</v>
      </c>
      <c r="BB5" s="197">
        <v>44927</v>
      </c>
      <c r="BC5" s="197">
        <v>45291</v>
      </c>
      <c r="BD5" s="180" t="str">
        <f>+AQ5</f>
        <v>Plataforma de Juegos Promocionales y Rifas
Matriz lista de chequeo (escogidas por muestreo aleatorio)</v>
      </c>
      <c r="BE5" s="191">
        <v>44985</v>
      </c>
      <c r="BF5" s="172"/>
      <c r="BG5" s="192">
        <v>45046</v>
      </c>
      <c r="BH5" s="193"/>
      <c r="BI5" s="194"/>
      <c r="BJ5" s="192">
        <v>45107</v>
      </c>
      <c r="BK5" s="194"/>
      <c r="BL5" s="194"/>
      <c r="BM5" s="192">
        <v>45169</v>
      </c>
      <c r="BN5" s="194"/>
      <c r="BO5" s="194"/>
      <c r="BP5" s="192">
        <v>45230</v>
      </c>
      <c r="BQ5" s="194"/>
      <c r="BR5" s="194"/>
      <c r="BS5" s="192">
        <v>45291</v>
      </c>
      <c r="BT5" s="177"/>
      <c r="BU5" s="176"/>
      <c r="IZ5" s="84"/>
      <c r="JB5" s="84"/>
      <c r="JG5" s="84"/>
      <c r="JJ5" s="84"/>
      <c r="JM5" s="84"/>
      <c r="JO5" s="84"/>
      <c r="JR5" s="84"/>
      <c r="JU5" s="84"/>
      <c r="KB5" s="84"/>
      <c r="KE5" s="84"/>
      <c r="KH5" s="84"/>
      <c r="KJ5" s="84"/>
      <c r="KM5" s="84"/>
      <c r="KP5" s="84"/>
      <c r="SV5" s="84"/>
      <c r="SX5" s="84"/>
      <c r="TC5" s="84"/>
      <c r="TF5" s="84"/>
      <c r="TI5" s="84"/>
      <c r="TK5" s="84"/>
      <c r="TN5" s="84"/>
      <c r="TQ5" s="84"/>
      <c r="TX5" s="84"/>
      <c r="UA5" s="84"/>
      <c r="UD5" s="84"/>
      <c r="UF5" s="84"/>
      <c r="UI5" s="84"/>
      <c r="UL5" s="84"/>
      <c r="ACR5" s="84"/>
      <c r="ACT5" s="84"/>
      <c r="ACY5" s="84"/>
      <c r="ADB5" s="84"/>
      <c r="ADE5" s="84"/>
      <c r="ADG5" s="84"/>
      <c r="ADJ5" s="84"/>
      <c r="ADM5" s="84"/>
      <c r="ADT5" s="84"/>
      <c r="ADW5" s="84"/>
      <c r="ADZ5" s="84"/>
      <c r="AEB5" s="84"/>
      <c r="AEE5" s="84"/>
      <c r="AEH5" s="84"/>
      <c r="AMN5" s="84"/>
      <c r="AMP5" s="84"/>
      <c r="AMU5" s="84"/>
      <c r="AMX5" s="84"/>
      <c r="ANA5" s="84"/>
      <c r="ANC5" s="84"/>
      <c r="ANF5" s="84"/>
      <c r="ANI5" s="84"/>
      <c r="ANP5" s="84"/>
      <c r="ANS5" s="84"/>
      <c r="ANV5" s="84"/>
      <c r="ANX5" s="84"/>
      <c r="AOA5" s="84"/>
      <c r="AOD5" s="84"/>
      <c r="AWJ5" s="84"/>
      <c r="AWL5" s="84"/>
      <c r="AWQ5" s="84"/>
      <c r="AWT5" s="84"/>
      <c r="AWW5" s="84"/>
      <c r="AWY5" s="84"/>
      <c r="AXB5" s="84"/>
      <c r="AXE5" s="84"/>
      <c r="AXL5" s="84"/>
      <c r="AXO5" s="84"/>
      <c r="AXR5" s="84"/>
      <c r="AXT5" s="84"/>
      <c r="AXW5" s="84"/>
      <c r="AXZ5" s="84"/>
      <c r="BGF5" s="84"/>
      <c r="BGH5" s="84"/>
      <c r="BGM5" s="84"/>
      <c r="BGP5" s="84"/>
      <c r="BGS5" s="84"/>
      <c r="BGU5" s="84"/>
      <c r="BGX5" s="84"/>
      <c r="BHA5" s="84"/>
      <c r="BHH5" s="84"/>
      <c r="BHK5" s="84"/>
      <c r="BHN5" s="84"/>
      <c r="BHP5" s="84"/>
      <c r="BHS5" s="84"/>
      <c r="BHV5" s="84"/>
      <c r="BQB5" s="84"/>
      <c r="BQD5" s="84"/>
      <c r="BQI5" s="84"/>
      <c r="BQL5" s="84"/>
      <c r="BQO5" s="84"/>
      <c r="BQQ5" s="84"/>
      <c r="BQT5" s="84"/>
      <c r="BQW5" s="84"/>
      <c r="BRD5" s="84"/>
      <c r="BRG5" s="84"/>
      <c r="BRJ5" s="84"/>
      <c r="BRL5" s="84"/>
      <c r="BRO5" s="84"/>
      <c r="BRR5" s="84"/>
      <c r="BZX5" s="84"/>
      <c r="BZZ5" s="84"/>
      <c r="CAE5" s="84"/>
      <c r="CAH5" s="84"/>
      <c r="CAK5" s="84"/>
      <c r="CAM5" s="84"/>
      <c r="CAP5" s="84"/>
      <c r="CAS5" s="84"/>
      <c r="CAZ5" s="84"/>
      <c r="CBC5" s="84"/>
      <c r="CBF5" s="84"/>
      <c r="CBH5" s="84"/>
      <c r="CBK5" s="84"/>
      <c r="CBN5" s="84"/>
      <c r="CJT5" s="84"/>
      <c r="CJV5" s="84"/>
      <c r="CKA5" s="84"/>
      <c r="CKD5" s="84"/>
      <c r="CKG5" s="84"/>
      <c r="CKI5" s="84"/>
      <c r="CKL5" s="84"/>
      <c r="CKO5" s="84"/>
      <c r="CKV5" s="84"/>
      <c r="CKY5" s="84"/>
      <c r="CLB5" s="84"/>
      <c r="CLD5" s="84"/>
      <c r="CLG5" s="84"/>
      <c r="CLJ5" s="84"/>
      <c r="CTP5" s="84"/>
      <c r="CTR5" s="84"/>
      <c r="CTW5" s="84"/>
      <c r="CTZ5" s="84"/>
      <c r="CUC5" s="84"/>
      <c r="CUE5" s="84"/>
      <c r="CUH5" s="84"/>
      <c r="CUK5" s="84"/>
      <c r="CUR5" s="84"/>
      <c r="CUU5" s="84"/>
      <c r="CUX5" s="84"/>
      <c r="CUZ5" s="84"/>
      <c r="CVC5" s="84"/>
      <c r="CVF5" s="84"/>
      <c r="DDL5" s="84"/>
      <c r="DDN5" s="84"/>
      <c r="DDS5" s="84"/>
      <c r="DDV5" s="84"/>
      <c r="DDY5" s="84"/>
      <c r="DEA5" s="84"/>
      <c r="DED5" s="84"/>
      <c r="DEG5" s="84"/>
      <c r="DEN5" s="84"/>
      <c r="DEQ5" s="84"/>
      <c r="DET5" s="84"/>
      <c r="DEV5" s="84"/>
      <c r="DEY5" s="84"/>
      <c r="DFB5" s="84"/>
      <c r="DNH5" s="84"/>
      <c r="DNJ5" s="84"/>
      <c r="DNO5" s="84"/>
      <c r="DNR5" s="84"/>
      <c r="DNU5" s="84"/>
      <c r="DNW5" s="84"/>
      <c r="DNZ5" s="84"/>
      <c r="DOC5" s="84"/>
      <c r="DOJ5" s="84"/>
      <c r="DOM5" s="84"/>
      <c r="DOP5" s="84"/>
      <c r="DOR5" s="84"/>
      <c r="DOU5" s="84"/>
      <c r="DOX5" s="84"/>
      <c r="DXD5" s="84"/>
      <c r="DXF5" s="84"/>
      <c r="DXK5" s="84"/>
      <c r="DXN5" s="84"/>
      <c r="DXQ5" s="84"/>
      <c r="DXS5" s="84"/>
      <c r="DXV5" s="84"/>
      <c r="DXY5" s="84"/>
      <c r="DYF5" s="84"/>
      <c r="DYI5" s="84"/>
      <c r="DYL5" s="84"/>
      <c r="DYN5" s="84"/>
      <c r="DYQ5" s="84"/>
      <c r="DYT5" s="84"/>
      <c r="EGZ5" s="84"/>
      <c r="EHB5" s="84"/>
      <c r="EHG5" s="84"/>
      <c r="EHJ5" s="84"/>
      <c r="EHM5" s="84"/>
      <c r="EHO5" s="84"/>
      <c r="EHR5" s="84"/>
      <c r="EHU5" s="84"/>
      <c r="EIB5" s="84"/>
      <c r="EIE5" s="84"/>
      <c r="EIH5" s="84"/>
      <c r="EIJ5" s="84"/>
      <c r="EIM5" s="84"/>
      <c r="EIP5" s="84"/>
      <c r="EQV5" s="84"/>
      <c r="EQX5" s="84"/>
      <c r="ERC5" s="84"/>
      <c r="ERF5" s="84"/>
      <c r="ERI5" s="84"/>
      <c r="ERK5" s="84"/>
      <c r="ERN5" s="84"/>
      <c r="ERQ5" s="84"/>
      <c r="ERX5" s="84"/>
      <c r="ESA5" s="84"/>
      <c r="ESD5" s="84"/>
      <c r="ESF5" s="84"/>
      <c r="ESI5" s="84"/>
      <c r="ESL5" s="84"/>
      <c r="FAR5" s="84"/>
      <c r="FAT5" s="84"/>
      <c r="FAY5" s="84"/>
      <c r="FBB5" s="84"/>
      <c r="FBE5" s="84"/>
      <c r="FBG5" s="84"/>
      <c r="FBJ5" s="84"/>
      <c r="FBM5" s="84"/>
      <c r="FBT5" s="84"/>
      <c r="FBW5" s="84"/>
      <c r="FBZ5" s="84"/>
      <c r="FCB5" s="84"/>
      <c r="FCE5" s="84"/>
      <c r="FCH5" s="84"/>
      <c r="FKN5" s="84"/>
      <c r="FKP5" s="84"/>
      <c r="FKU5" s="84"/>
      <c r="FKX5" s="84"/>
      <c r="FLA5" s="84"/>
      <c r="FLC5" s="84"/>
      <c r="FLF5" s="84"/>
      <c r="FLI5" s="84"/>
      <c r="FLP5" s="84"/>
      <c r="FLS5" s="84"/>
      <c r="FLV5" s="84"/>
      <c r="FLX5" s="84"/>
      <c r="FMA5" s="84"/>
      <c r="FMD5" s="84"/>
      <c r="FUJ5" s="84"/>
      <c r="FUL5" s="84"/>
      <c r="FUQ5" s="84"/>
      <c r="FUT5" s="84"/>
      <c r="FUW5" s="84"/>
      <c r="FUY5" s="84"/>
      <c r="FVB5" s="84"/>
      <c r="FVE5" s="84"/>
      <c r="FVL5" s="84"/>
      <c r="FVO5" s="84"/>
      <c r="FVR5" s="84"/>
      <c r="FVT5" s="84"/>
      <c r="FVW5" s="84"/>
      <c r="FVZ5" s="84"/>
      <c r="GEF5" s="84"/>
      <c r="GEH5" s="84"/>
      <c r="GEM5" s="84"/>
      <c r="GEP5" s="84"/>
      <c r="GES5" s="84"/>
      <c r="GEU5" s="84"/>
      <c r="GEX5" s="84"/>
      <c r="GFA5" s="84"/>
      <c r="GFH5" s="84"/>
      <c r="GFK5" s="84"/>
      <c r="GFN5" s="84"/>
      <c r="GFP5" s="84"/>
      <c r="GFS5" s="84"/>
      <c r="GFV5" s="84"/>
      <c r="GOB5" s="84"/>
      <c r="GOD5" s="84"/>
      <c r="GOI5" s="84"/>
      <c r="GOL5" s="84"/>
      <c r="GOO5" s="84"/>
      <c r="GOQ5" s="84"/>
      <c r="GOT5" s="84"/>
      <c r="GOW5" s="84"/>
      <c r="GPD5" s="84"/>
      <c r="GPG5" s="84"/>
      <c r="GPJ5" s="84"/>
      <c r="GPL5" s="84"/>
      <c r="GPO5" s="84"/>
      <c r="GPR5" s="84"/>
      <c r="GXX5" s="84"/>
      <c r="GXZ5" s="84"/>
      <c r="GYE5" s="84"/>
      <c r="GYH5" s="84"/>
      <c r="GYK5" s="84"/>
      <c r="GYM5" s="84"/>
      <c r="GYP5" s="84"/>
      <c r="GYS5" s="84"/>
      <c r="GYZ5" s="84"/>
      <c r="GZC5" s="84"/>
      <c r="GZF5" s="84"/>
      <c r="GZH5" s="84"/>
      <c r="GZK5" s="84"/>
      <c r="GZN5" s="84"/>
      <c r="HHT5" s="84"/>
      <c r="HHV5" s="84"/>
      <c r="HIA5" s="84"/>
      <c r="HID5" s="84"/>
      <c r="HIG5" s="84"/>
      <c r="HII5" s="84"/>
      <c r="HIL5" s="84"/>
      <c r="HIO5" s="84"/>
      <c r="HIV5" s="84"/>
      <c r="HIY5" s="84"/>
      <c r="HJB5" s="84"/>
      <c r="HJD5" s="84"/>
      <c r="HJG5" s="84"/>
      <c r="HJJ5" s="84"/>
      <c r="HRP5" s="84"/>
      <c r="HRR5" s="84"/>
      <c r="HRW5" s="84"/>
      <c r="HRZ5" s="84"/>
      <c r="HSC5" s="84"/>
      <c r="HSE5" s="84"/>
      <c r="HSH5" s="84"/>
      <c r="HSK5" s="84"/>
      <c r="HSR5" s="84"/>
      <c r="HSU5" s="84"/>
      <c r="HSX5" s="84"/>
      <c r="HSZ5" s="84"/>
      <c r="HTC5" s="84"/>
      <c r="HTF5" s="84"/>
      <c r="IBL5" s="84"/>
      <c r="IBN5" s="84"/>
      <c r="IBS5" s="84"/>
      <c r="IBV5" s="84"/>
      <c r="IBY5" s="84"/>
      <c r="ICA5" s="84"/>
      <c r="ICD5" s="84"/>
      <c r="ICG5" s="84"/>
      <c r="ICN5" s="84"/>
      <c r="ICQ5" s="84"/>
      <c r="ICT5" s="84"/>
      <c r="ICV5" s="84"/>
      <c r="ICY5" s="84"/>
      <c r="IDB5" s="84"/>
      <c r="ILH5" s="84"/>
      <c r="ILJ5" s="84"/>
      <c r="ILO5" s="84"/>
      <c r="ILR5" s="84"/>
      <c r="ILU5" s="84"/>
      <c r="ILW5" s="84"/>
      <c r="ILZ5" s="84"/>
      <c r="IMC5" s="84"/>
      <c r="IMJ5" s="84"/>
      <c r="IMM5" s="84"/>
      <c r="IMP5" s="84"/>
      <c r="IMR5" s="84"/>
      <c r="IMU5" s="84"/>
      <c r="IMX5" s="84"/>
      <c r="IVD5" s="84"/>
      <c r="IVF5" s="84"/>
      <c r="IVK5" s="84"/>
      <c r="IVN5" s="84"/>
      <c r="IVQ5" s="84"/>
      <c r="IVS5" s="84"/>
      <c r="IVV5" s="84"/>
      <c r="IVY5" s="84"/>
      <c r="IWF5" s="84"/>
      <c r="IWI5" s="84"/>
      <c r="IWL5" s="84"/>
      <c r="IWN5" s="84"/>
      <c r="IWQ5" s="84"/>
      <c r="IWT5" s="84"/>
      <c r="JEZ5" s="84"/>
      <c r="JFB5" s="84"/>
      <c r="JFG5" s="84"/>
      <c r="JFJ5" s="84"/>
      <c r="JFM5" s="84"/>
      <c r="JFO5" s="84"/>
      <c r="JFR5" s="84"/>
      <c r="JFU5" s="84"/>
      <c r="JGB5" s="84"/>
      <c r="JGE5" s="84"/>
      <c r="JGH5" s="84"/>
      <c r="JGJ5" s="84"/>
      <c r="JGM5" s="84"/>
      <c r="JGP5" s="84"/>
      <c r="JOV5" s="84"/>
      <c r="JOX5" s="84"/>
      <c r="JPC5" s="84"/>
      <c r="JPF5" s="84"/>
      <c r="JPI5" s="84"/>
      <c r="JPK5" s="84"/>
      <c r="JPN5" s="84"/>
      <c r="JPQ5" s="84"/>
      <c r="JPX5" s="84"/>
      <c r="JQA5" s="84"/>
      <c r="JQD5" s="84"/>
      <c r="JQF5" s="84"/>
      <c r="JQI5" s="84"/>
      <c r="JQL5" s="84"/>
      <c r="JYR5" s="84"/>
      <c r="JYT5" s="84"/>
      <c r="JYY5" s="84"/>
      <c r="JZB5" s="84"/>
      <c r="JZE5" s="84"/>
      <c r="JZG5" s="84"/>
      <c r="JZJ5" s="84"/>
      <c r="JZM5" s="84"/>
      <c r="JZT5" s="84"/>
      <c r="JZW5" s="84"/>
      <c r="JZZ5" s="84"/>
      <c r="KAB5" s="84"/>
      <c r="KAE5" s="84"/>
      <c r="KAH5" s="84"/>
      <c r="KIN5" s="84"/>
      <c r="KIP5" s="84"/>
      <c r="KIU5" s="84"/>
      <c r="KIX5" s="84"/>
      <c r="KJA5" s="84"/>
      <c r="KJC5" s="84"/>
      <c r="KJF5" s="84"/>
      <c r="KJI5" s="84"/>
      <c r="KJP5" s="84"/>
      <c r="KJS5" s="84"/>
      <c r="KJV5" s="84"/>
      <c r="KJX5" s="84"/>
      <c r="KKA5" s="84"/>
      <c r="KKD5" s="84"/>
      <c r="KSJ5" s="84"/>
      <c r="KSL5" s="84"/>
      <c r="KSQ5" s="84"/>
      <c r="KST5" s="84"/>
      <c r="KSW5" s="84"/>
      <c r="KSY5" s="84"/>
      <c r="KTB5" s="84"/>
      <c r="KTE5" s="84"/>
      <c r="KTL5" s="84"/>
      <c r="KTO5" s="84"/>
      <c r="KTR5" s="84"/>
      <c r="KTT5" s="84"/>
      <c r="KTW5" s="84"/>
      <c r="KTZ5" s="84"/>
      <c r="LCF5" s="84"/>
      <c r="LCH5" s="84"/>
      <c r="LCM5" s="84"/>
      <c r="LCP5" s="84"/>
      <c r="LCS5" s="84"/>
      <c r="LCU5" s="84"/>
      <c r="LCX5" s="84"/>
      <c r="LDA5" s="84"/>
      <c r="LDH5" s="84"/>
      <c r="LDK5" s="84"/>
      <c r="LDN5" s="84"/>
      <c r="LDP5" s="84"/>
      <c r="LDS5" s="84"/>
      <c r="LDV5" s="84"/>
      <c r="LMB5" s="84"/>
      <c r="LMD5" s="84"/>
      <c r="LMI5" s="84"/>
      <c r="LML5" s="84"/>
      <c r="LMO5" s="84"/>
      <c r="LMQ5" s="84"/>
      <c r="LMT5" s="84"/>
      <c r="LMW5" s="84"/>
      <c r="LND5" s="84"/>
      <c r="LNG5" s="84"/>
      <c r="LNJ5" s="84"/>
      <c r="LNL5" s="84"/>
      <c r="LNO5" s="84"/>
      <c r="LNR5" s="84"/>
      <c r="LVX5" s="84"/>
      <c r="LVZ5" s="84"/>
      <c r="LWE5" s="84"/>
      <c r="LWH5" s="84"/>
      <c r="LWK5" s="84"/>
      <c r="LWM5" s="84"/>
      <c r="LWP5" s="84"/>
      <c r="LWS5" s="84"/>
      <c r="LWZ5" s="84"/>
      <c r="LXC5" s="84"/>
      <c r="LXF5" s="84"/>
      <c r="LXH5" s="84"/>
      <c r="LXK5" s="84"/>
      <c r="LXN5" s="84"/>
      <c r="MFT5" s="84"/>
      <c r="MFV5" s="84"/>
      <c r="MGA5" s="84"/>
      <c r="MGD5" s="84"/>
      <c r="MGG5" s="84"/>
      <c r="MGI5" s="84"/>
      <c r="MGL5" s="84"/>
      <c r="MGO5" s="84"/>
      <c r="MGV5" s="84"/>
      <c r="MGY5" s="84"/>
      <c r="MHB5" s="84"/>
      <c r="MHD5" s="84"/>
      <c r="MHG5" s="84"/>
      <c r="MHJ5" s="84"/>
      <c r="MPP5" s="84"/>
      <c r="MPR5" s="84"/>
      <c r="MPW5" s="84"/>
      <c r="MPZ5" s="84"/>
      <c r="MQC5" s="84"/>
      <c r="MQE5" s="84"/>
      <c r="MQH5" s="84"/>
      <c r="MQK5" s="84"/>
      <c r="MQR5" s="84"/>
      <c r="MQU5" s="84"/>
      <c r="MQX5" s="84"/>
      <c r="MQZ5" s="84"/>
      <c r="MRC5" s="84"/>
      <c r="MRF5" s="84"/>
      <c r="MZL5" s="84"/>
      <c r="MZN5" s="84"/>
      <c r="MZS5" s="84"/>
      <c r="MZV5" s="84"/>
      <c r="MZY5" s="84"/>
      <c r="NAA5" s="84"/>
      <c r="NAD5" s="84"/>
      <c r="NAG5" s="84"/>
      <c r="NAN5" s="84"/>
      <c r="NAQ5" s="84"/>
      <c r="NAT5" s="84"/>
      <c r="NAV5" s="84"/>
      <c r="NAY5" s="84"/>
      <c r="NBB5" s="84"/>
      <c r="NJH5" s="84"/>
      <c r="NJJ5" s="84"/>
      <c r="NJO5" s="84"/>
      <c r="NJR5" s="84"/>
      <c r="NJU5" s="84"/>
      <c r="NJW5" s="84"/>
      <c r="NJZ5" s="84"/>
      <c r="NKC5" s="84"/>
      <c r="NKJ5" s="84"/>
      <c r="NKM5" s="84"/>
      <c r="NKP5" s="84"/>
      <c r="NKR5" s="84"/>
      <c r="NKU5" s="84"/>
      <c r="NKX5" s="84"/>
      <c r="NTD5" s="84"/>
      <c r="NTF5" s="84"/>
      <c r="NTK5" s="84"/>
      <c r="NTN5" s="84"/>
      <c r="NTQ5" s="84"/>
      <c r="NTS5" s="84"/>
      <c r="NTV5" s="84"/>
      <c r="NTY5" s="84"/>
      <c r="NUF5" s="84"/>
      <c r="NUI5" s="84"/>
      <c r="NUL5" s="84"/>
      <c r="NUN5" s="84"/>
      <c r="NUQ5" s="84"/>
      <c r="NUT5" s="84"/>
      <c r="OCZ5" s="84"/>
      <c r="ODB5" s="84"/>
      <c r="ODG5" s="84"/>
      <c r="ODJ5" s="84"/>
      <c r="ODM5" s="84"/>
      <c r="ODO5" s="84"/>
      <c r="ODR5" s="84"/>
      <c r="ODU5" s="84"/>
      <c r="OEB5" s="84"/>
      <c r="OEE5" s="84"/>
      <c r="OEH5" s="84"/>
      <c r="OEJ5" s="84"/>
      <c r="OEM5" s="84"/>
      <c r="OEP5" s="84"/>
      <c r="OMV5" s="84"/>
      <c r="OMX5" s="84"/>
      <c r="ONC5" s="84"/>
      <c r="ONF5" s="84"/>
      <c r="ONI5" s="84"/>
      <c r="ONK5" s="84"/>
      <c r="ONN5" s="84"/>
      <c r="ONQ5" s="84"/>
      <c r="ONX5" s="84"/>
      <c r="OOA5" s="84"/>
      <c r="OOD5" s="84"/>
      <c r="OOF5" s="84"/>
      <c r="OOI5" s="84"/>
      <c r="OOL5" s="84"/>
      <c r="OWR5" s="84"/>
      <c r="OWT5" s="84"/>
      <c r="OWY5" s="84"/>
      <c r="OXB5" s="84"/>
      <c r="OXE5" s="84"/>
      <c r="OXG5" s="84"/>
      <c r="OXJ5" s="84"/>
      <c r="OXM5" s="84"/>
      <c r="OXT5" s="84"/>
      <c r="OXW5" s="84"/>
      <c r="OXZ5" s="84"/>
      <c r="OYB5" s="84"/>
      <c r="OYE5" s="84"/>
      <c r="OYH5" s="84"/>
      <c r="PGN5" s="84"/>
      <c r="PGP5" s="84"/>
      <c r="PGU5" s="84"/>
      <c r="PGX5" s="84"/>
      <c r="PHA5" s="84"/>
      <c r="PHC5" s="84"/>
      <c r="PHF5" s="84"/>
      <c r="PHI5" s="84"/>
      <c r="PHP5" s="84"/>
      <c r="PHS5" s="84"/>
      <c r="PHV5" s="84"/>
      <c r="PHX5" s="84"/>
      <c r="PIA5" s="84"/>
      <c r="PID5" s="84"/>
      <c r="PQJ5" s="84"/>
      <c r="PQL5" s="84"/>
      <c r="PQQ5" s="84"/>
      <c r="PQT5" s="84"/>
      <c r="PQW5" s="84"/>
      <c r="PQY5" s="84"/>
      <c r="PRB5" s="84"/>
      <c r="PRE5" s="84"/>
      <c r="PRL5" s="84"/>
      <c r="PRO5" s="84"/>
      <c r="PRR5" s="84"/>
      <c r="PRT5" s="84"/>
      <c r="PRW5" s="84"/>
      <c r="PRZ5" s="84"/>
      <c r="QAF5" s="84"/>
      <c r="QAH5" s="84"/>
      <c r="QAM5" s="84"/>
      <c r="QAP5" s="84"/>
      <c r="QAS5" s="84"/>
      <c r="QAU5" s="84"/>
      <c r="QAX5" s="84"/>
      <c r="QBA5" s="84"/>
      <c r="QBH5" s="84"/>
      <c r="QBK5" s="84"/>
      <c r="QBN5" s="84"/>
      <c r="QBP5" s="84"/>
      <c r="QBS5" s="84"/>
      <c r="QBV5" s="84"/>
      <c r="QKB5" s="84"/>
      <c r="QKD5" s="84"/>
      <c r="QKI5" s="84"/>
      <c r="QKL5" s="84"/>
      <c r="QKO5" s="84"/>
      <c r="QKQ5" s="84"/>
      <c r="QKT5" s="84"/>
      <c r="QKW5" s="84"/>
      <c r="QLD5" s="84"/>
      <c r="QLG5" s="84"/>
      <c r="QLJ5" s="84"/>
      <c r="QLL5" s="84"/>
      <c r="QLO5" s="84"/>
      <c r="QLR5" s="84"/>
      <c r="QTX5" s="84"/>
      <c r="QTZ5" s="84"/>
      <c r="QUE5" s="84"/>
      <c r="QUH5" s="84"/>
      <c r="QUK5" s="84"/>
      <c r="QUM5" s="84"/>
      <c r="QUP5" s="84"/>
      <c r="QUS5" s="84"/>
      <c r="QUZ5" s="84"/>
      <c r="QVC5" s="84"/>
      <c r="QVF5" s="84"/>
      <c r="QVH5" s="84"/>
      <c r="QVK5" s="84"/>
      <c r="QVN5" s="84"/>
      <c r="RDT5" s="84"/>
      <c r="RDV5" s="84"/>
      <c r="REA5" s="84"/>
      <c r="RED5" s="84"/>
      <c r="REG5" s="84"/>
      <c r="REI5" s="84"/>
      <c r="REL5" s="84"/>
      <c r="REO5" s="84"/>
      <c r="REV5" s="84"/>
      <c r="REY5" s="84"/>
      <c r="RFB5" s="84"/>
      <c r="RFD5" s="84"/>
      <c r="RFG5" s="84"/>
      <c r="RFJ5" s="84"/>
      <c r="RNP5" s="84"/>
      <c r="RNR5" s="84"/>
      <c r="RNW5" s="84"/>
      <c r="RNZ5" s="84"/>
      <c r="ROC5" s="84"/>
      <c r="ROE5" s="84"/>
      <c r="ROH5" s="84"/>
      <c r="ROK5" s="84"/>
      <c r="ROR5" s="84"/>
      <c r="ROU5" s="84"/>
      <c r="ROX5" s="84"/>
      <c r="ROZ5" s="84"/>
      <c r="RPC5" s="84"/>
      <c r="RPF5" s="84"/>
      <c r="RXL5" s="84"/>
      <c r="RXN5" s="84"/>
      <c r="RXS5" s="84"/>
      <c r="RXV5" s="84"/>
      <c r="RXY5" s="84"/>
      <c r="RYA5" s="84"/>
      <c r="RYD5" s="84"/>
      <c r="RYG5" s="84"/>
      <c r="RYN5" s="84"/>
      <c r="RYQ5" s="84"/>
      <c r="RYT5" s="84"/>
      <c r="RYV5" s="84"/>
      <c r="RYY5" s="84"/>
      <c r="RZB5" s="84"/>
      <c r="SHH5" s="84"/>
      <c r="SHJ5" s="84"/>
      <c r="SHO5" s="84"/>
      <c r="SHR5" s="84"/>
      <c r="SHU5" s="84"/>
      <c r="SHW5" s="84"/>
      <c r="SHZ5" s="84"/>
      <c r="SIC5" s="84"/>
      <c r="SIJ5" s="84"/>
      <c r="SIM5" s="84"/>
      <c r="SIP5" s="84"/>
      <c r="SIR5" s="84"/>
      <c r="SIU5" s="84"/>
      <c r="SIX5" s="84"/>
      <c r="SRD5" s="84"/>
      <c r="SRF5" s="84"/>
      <c r="SRK5" s="84"/>
      <c r="SRN5" s="84"/>
      <c r="SRQ5" s="84"/>
      <c r="SRS5" s="84"/>
      <c r="SRV5" s="84"/>
      <c r="SRY5" s="84"/>
      <c r="SSF5" s="84"/>
      <c r="SSI5" s="84"/>
      <c r="SSL5" s="84"/>
      <c r="SSN5" s="84"/>
      <c r="SSQ5" s="84"/>
      <c r="SST5" s="84"/>
      <c r="TAZ5" s="84"/>
      <c r="TBB5" s="84"/>
      <c r="TBG5" s="84"/>
      <c r="TBJ5" s="84"/>
      <c r="TBM5" s="84"/>
      <c r="TBO5" s="84"/>
      <c r="TBR5" s="84"/>
      <c r="TBU5" s="84"/>
      <c r="TCB5" s="84"/>
      <c r="TCE5" s="84"/>
      <c r="TCH5" s="84"/>
      <c r="TCJ5" s="84"/>
      <c r="TCM5" s="84"/>
      <c r="TCP5" s="84"/>
      <c r="TKV5" s="84"/>
      <c r="TKX5" s="84"/>
      <c r="TLC5" s="84"/>
      <c r="TLF5" s="84"/>
      <c r="TLI5" s="84"/>
      <c r="TLK5" s="84"/>
      <c r="TLN5" s="84"/>
      <c r="TLQ5" s="84"/>
      <c r="TLX5" s="84"/>
      <c r="TMA5" s="84"/>
      <c r="TMD5" s="84"/>
      <c r="TMF5" s="84"/>
      <c r="TMI5" s="84"/>
      <c r="TML5" s="84"/>
      <c r="TUR5" s="84"/>
      <c r="TUT5" s="84"/>
      <c r="TUY5" s="84"/>
      <c r="TVB5" s="84"/>
      <c r="TVE5" s="84"/>
      <c r="TVG5" s="84"/>
      <c r="TVJ5" s="84"/>
      <c r="TVM5" s="84"/>
      <c r="TVT5" s="84"/>
      <c r="TVW5" s="84"/>
      <c r="TVZ5" s="84"/>
      <c r="TWB5" s="84"/>
      <c r="TWE5" s="84"/>
      <c r="TWH5" s="84"/>
      <c r="UEN5" s="84"/>
      <c r="UEP5" s="84"/>
      <c r="UEU5" s="84"/>
      <c r="UEX5" s="84"/>
      <c r="UFA5" s="84"/>
      <c r="UFC5" s="84"/>
      <c r="UFF5" s="84"/>
      <c r="UFI5" s="84"/>
      <c r="UFP5" s="84"/>
      <c r="UFS5" s="84"/>
      <c r="UFV5" s="84"/>
      <c r="UFX5" s="84"/>
      <c r="UGA5" s="84"/>
      <c r="UGD5" s="84"/>
      <c r="UOJ5" s="84"/>
      <c r="UOL5" s="84"/>
      <c r="UOQ5" s="84"/>
      <c r="UOT5" s="84"/>
      <c r="UOW5" s="84"/>
      <c r="UOY5" s="84"/>
      <c r="UPB5" s="84"/>
      <c r="UPE5" s="84"/>
      <c r="UPL5" s="84"/>
      <c r="UPO5" s="84"/>
      <c r="UPR5" s="84"/>
      <c r="UPT5" s="84"/>
      <c r="UPW5" s="84"/>
      <c r="UPZ5" s="84"/>
      <c r="UYF5" s="84"/>
      <c r="UYH5" s="84"/>
      <c r="UYM5" s="84"/>
      <c r="UYP5" s="84"/>
      <c r="UYS5" s="84"/>
      <c r="UYU5" s="84"/>
      <c r="UYX5" s="84"/>
      <c r="UZA5" s="84"/>
      <c r="UZH5" s="84"/>
      <c r="UZK5" s="84"/>
      <c r="UZN5" s="84"/>
      <c r="UZP5" s="84"/>
      <c r="UZS5" s="84"/>
      <c r="UZV5" s="84"/>
      <c r="VIB5" s="84"/>
      <c r="VID5" s="84"/>
      <c r="VII5" s="84"/>
      <c r="VIL5" s="84"/>
      <c r="VIO5" s="84"/>
      <c r="VIQ5" s="84"/>
      <c r="VIT5" s="84"/>
      <c r="VIW5" s="84"/>
      <c r="VJD5" s="84"/>
      <c r="VJG5" s="84"/>
      <c r="VJJ5" s="84"/>
      <c r="VJL5" s="84"/>
      <c r="VJO5" s="84"/>
      <c r="VJR5" s="84"/>
      <c r="VRX5" s="84"/>
      <c r="VRZ5" s="84"/>
      <c r="VSE5" s="84"/>
      <c r="VSH5" s="84"/>
      <c r="VSK5" s="84"/>
      <c r="VSM5" s="84"/>
      <c r="VSP5" s="84"/>
      <c r="VSS5" s="84"/>
      <c r="VSZ5" s="84"/>
      <c r="VTC5" s="84"/>
      <c r="VTF5" s="84"/>
      <c r="VTH5" s="84"/>
      <c r="VTK5" s="84"/>
      <c r="VTN5" s="84"/>
      <c r="WBT5" s="84"/>
      <c r="WBV5" s="84"/>
      <c r="WCA5" s="84"/>
      <c r="WCD5" s="84"/>
      <c r="WCG5" s="84"/>
      <c r="WCI5" s="84"/>
      <c r="WCL5" s="84"/>
      <c r="WCO5" s="84"/>
      <c r="WCV5" s="84"/>
      <c r="WCY5" s="84"/>
      <c r="WDB5" s="84"/>
      <c r="WDD5" s="84"/>
      <c r="WDG5" s="84"/>
      <c r="WDJ5" s="84"/>
      <c r="WLP5" s="84"/>
      <c r="WLR5" s="84"/>
      <c r="WLW5" s="84"/>
      <c r="WLZ5" s="84"/>
      <c r="WMC5" s="84"/>
      <c r="WME5" s="84"/>
      <c r="WMH5" s="84"/>
      <c r="WMK5" s="84"/>
      <c r="WMR5" s="84"/>
      <c r="WMU5" s="84"/>
      <c r="WMX5" s="84"/>
      <c r="WMZ5" s="84"/>
      <c r="WNC5" s="84"/>
      <c r="WNF5" s="84"/>
      <c r="WVL5" s="84"/>
      <c r="WVN5" s="84"/>
      <c r="WVS5" s="84"/>
      <c r="WVV5" s="84"/>
      <c r="WVY5" s="84"/>
      <c r="WWA5" s="84"/>
      <c r="WWD5" s="84"/>
      <c r="WWG5" s="84"/>
      <c r="WWN5" s="84"/>
      <c r="WWQ5" s="84"/>
      <c r="WWT5" s="84"/>
      <c r="WWV5" s="84"/>
      <c r="WWY5" s="84"/>
      <c r="WXB5" s="84"/>
    </row>
    <row r="6" spans="1:814 1028:1838 2052:2862 3076:3886 4100:4910 5124:5934 6148:6958 7172:7982 8196:9006 9220:10030 10244:11054 11268:12078 12292:13102 13316:14126 14340:15150 15364:16174" s="166" customFormat="1" ht="184.5" customHeight="1" x14ac:dyDescent="0.3">
      <c r="A6" s="171" t="s">
        <v>154</v>
      </c>
      <c r="B6" s="172" t="s">
        <v>82</v>
      </c>
      <c r="C6" s="172" t="s">
        <v>55</v>
      </c>
      <c r="D6" s="172" t="s">
        <v>17</v>
      </c>
      <c r="E6" s="172" t="s">
        <v>64</v>
      </c>
      <c r="F6" s="172" t="s">
        <v>162</v>
      </c>
      <c r="G6" s="184" t="s">
        <v>163</v>
      </c>
      <c r="H6" s="172" t="s">
        <v>164</v>
      </c>
      <c r="I6" s="172" t="s">
        <v>373</v>
      </c>
      <c r="J6" s="172" t="s">
        <v>86</v>
      </c>
      <c r="K6" s="172">
        <v>1</v>
      </c>
      <c r="L6" s="185">
        <f>IF(J6="Diaria",+(K6/360),IF(J6="Mensual",+(K6/12),IF(J6="Bimestral",+(K6/6),IF(J6="Trimestral",+(K6/4),IF(J6="Semestral",+(K6/2),IF(J6="Anual",+(K6/1),""))))))</f>
        <v>0.25</v>
      </c>
      <c r="M6" s="172" t="s">
        <v>72</v>
      </c>
      <c r="N6" s="309"/>
      <c r="O6" s="172" t="s">
        <v>61</v>
      </c>
      <c r="P6" s="309"/>
      <c r="Q6" s="172" t="s">
        <v>70</v>
      </c>
      <c r="R6" s="309"/>
      <c r="S6" s="186" t="s">
        <v>57</v>
      </c>
      <c r="T6" s="186" t="s">
        <v>58</v>
      </c>
      <c r="U6" s="311"/>
      <c r="V6" s="170" t="str">
        <f>IF(L6&lt;=20%,"Muy baja",IF(L6&lt;=40%,"Baja",IF(L6&lt;=60%,"Media",IF(L6&lt;=80%,"Alta",IF(L6&lt;=100%,"Muy alta",IF(L6&gt;=100%,"Muy alta",""))))))</f>
        <v>Baja</v>
      </c>
      <c r="W6" s="307"/>
      <c r="X6" s="169" t="str">
        <f>IF(U6=20%,"Leve",IF(U6=40%,"Menor",IF(U6=60%,"Moderado",IF(U6=80%,"Mayor",IF(U6=100%,"Catastrófico","")))))</f>
        <v/>
      </c>
      <c r="Y6" s="307"/>
      <c r="Z6" s="169" t="str">
        <f>+IFERROR(VLOOKUP(V6&amp;X6,[2]Fórmula!$C$2:$D$26,2,FALSE),"")</f>
        <v/>
      </c>
      <c r="AA6" s="307"/>
      <c r="AB6" s="187" t="s">
        <v>367</v>
      </c>
      <c r="AC6" s="172" t="s">
        <v>378</v>
      </c>
      <c r="AD6" s="172" t="s">
        <v>379</v>
      </c>
      <c r="AE6" s="172" t="s">
        <v>54</v>
      </c>
      <c r="AF6" s="187">
        <f t="shared" si="0"/>
        <v>0.25</v>
      </c>
      <c r="AG6" s="172" t="s">
        <v>155</v>
      </c>
      <c r="AH6" s="187">
        <f t="shared" si="1"/>
        <v>0.15</v>
      </c>
      <c r="AI6" s="187">
        <f t="shared" si="2"/>
        <v>0.4</v>
      </c>
      <c r="AJ6" s="172" t="s">
        <v>156</v>
      </c>
      <c r="AK6" s="172" t="s">
        <v>154</v>
      </c>
      <c r="AL6" s="172" t="s">
        <v>380</v>
      </c>
      <c r="AM6" s="172" t="s">
        <v>23</v>
      </c>
      <c r="AN6" s="172" t="s">
        <v>366</v>
      </c>
      <c r="AO6" s="172" t="s">
        <v>24</v>
      </c>
      <c r="AP6" s="172" t="s">
        <v>86</v>
      </c>
      <c r="AQ6" s="172" t="s">
        <v>366</v>
      </c>
      <c r="AR6" s="172" t="s">
        <v>157</v>
      </c>
      <c r="AS6" s="172" t="s">
        <v>364</v>
      </c>
      <c r="AT6" s="172" t="s">
        <v>158</v>
      </c>
      <c r="AU6" s="50">
        <f>+AA6*AI6</f>
        <v>0</v>
      </c>
      <c r="AV6" s="64">
        <f>+AA6-AU6</f>
        <v>0</v>
      </c>
      <c r="AW6" s="168" t="str">
        <f>IF(AV6&lt;=25%,"Bajo",IF(AV6&lt;=50%,"Moderado",IF(AV6&lt;=75%,"Alto",IF(AV6&gt;75%,"Extremo",""))))</f>
        <v>Bajo</v>
      </c>
      <c r="AX6" s="167" t="s">
        <v>56</v>
      </c>
      <c r="AY6" s="198">
        <v>1</v>
      </c>
      <c r="AZ6" s="172" t="s">
        <v>382</v>
      </c>
      <c r="BA6" s="180" t="str">
        <f t="shared" si="3"/>
        <v>Responsable de la Unidad de Apuestas y Control de Juegos</v>
      </c>
      <c r="BB6" s="190">
        <v>44927</v>
      </c>
      <c r="BC6" s="190">
        <v>45291</v>
      </c>
      <c r="BD6" s="189" t="s">
        <v>365</v>
      </c>
      <c r="BE6" s="191">
        <v>44985</v>
      </c>
      <c r="BF6" s="172"/>
      <c r="BG6" s="192">
        <v>45046</v>
      </c>
      <c r="BH6" s="193"/>
      <c r="BI6" s="194"/>
      <c r="BJ6" s="192">
        <v>45107</v>
      </c>
      <c r="BK6" s="194"/>
      <c r="BL6" s="194"/>
      <c r="BM6" s="192">
        <v>45169</v>
      </c>
      <c r="BN6" s="194"/>
      <c r="BO6" s="194"/>
      <c r="BP6" s="192">
        <v>45230</v>
      </c>
      <c r="BQ6" s="194"/>
      <c r="BR6" s="194"/>
      <c r="BS6" s="192">
        <v>45291</v>
      </c>
      <c r="BT6" s="174"/>
      <c r="BU6" s="173"/>
      <c r="IZ6" s="1"/>
      <c r="JB6" s="1"/>
      <c r="JG6" s="1"/>
      <c r="JJ6" s="1"/>
      <c r="JM6" s="1"/>
      <c r="JO6" s="1"/>
      <c r="JR6" s="1"/>
      <c r="JU6" s="1"/>
      <c r="KB6" s="1"/>
      <c r="KE6" s="1"/>
      <c r="KH6" s="1"/>
      <c r="KJ6" s="1"/>
      <c r="KM6" s="1"/>
      <c r="KP6" s="1"/>
      <c r="SV6" s="1"/>
      <c r="SX6" s="1"/>
      <c r="TC6" s="1"/>
      <c r="TF6" s="1"/>
      <c r="TI6" s="1"/>
      <c r="TK6" s="1"/>
      <c r="TN6" s="1"/>
      <c r="TQ6" s="1"/>
      <c r="TX6" s="1"/>
      <c r="UA6" s="1"/>
      <c r="UD6" s="1"/>
      <c r="UF6" s="1"/>
      <c r="UI6" s="1"/>
      <c r="UL6" s="1"/>
      <c r="ACR6" s="1"/>
      <c r="ACT6" s="1"/>
      <c r="ACY6" s="1"/>
      <c r="ADB6" s="1"/>
      <c r="ADE6" s="1"/>
      <c r="ADG6" s="1"/>
      <c r="ADJ6" s="1"/>
      <c r="ADM6" s="1"/>
      <c r="ADT6" s="1"/>
      <c r="ADW6" s="1"/>
      <c r="ADZ6" s="1"/>
      <c r="AEB6" s="1"/>
      <c r="AEE6" s="1"/>
      <c r="AEH6" s="1"/>
      <c r="AMN6" s="1"/>
      <c r="AMP6" s="1"/>
      <c r="AMU6" s="1"/>
      <c r="AMX6" s="1"/>
      <c r="ANA6" s="1"/>
      <c r="ANC6" s="1"/>
      <c r="ANF6" s="1"/>
      <c r="ANI6" s="1"/>
      <c r="ANP6" s="1"/>
      <c r="ANS6" s="1"/>
      <c r="ANV6" s="1"/>
      <c r="ANX6" s="1"/>
      <c r="AOA6" s="1"/>
      <c r="AOD6" s="1"/>
      <c r="AWJ6" s="1"/>
      <c r="AWL6" s="1"/>
      <c r="AWQ6" s="1"/>
      <c r="AWT6" s="1"/>
      <c r="AWW6" s="1"/>
      <c r="AWY6" s="1"/>
      <c r="AXB6" s="1"/>
      <c r="AXE6" s="1"/>
      <c r="AXL6" s="1"/>
      <c r="AXO6" s="1"/>
      <c r="AXR6" s="1"/>
      <c r="AXT6" s="1"/>
      <c r="AXW6" s="1"/>
      <c r="AXZ6" s="1"/>
      <c r="BGF6" s="1"/>
      <c r="BGH6" s="1"/>
      <c r="BGM6" s="1"/>
      <c r="BGP6" s="1"/>
      <c r="BGS6" s="1"/>
      <c r="BGU6" s="1"/>
      <c r="BGX6" s="1"/>
      <c r="BHA6" s="1"/>
      <c r="BHH6" s="1"/>
      <c r="BHK6" s="1"/>
      <c r="BHN6" s="1"/>
      <c r="BHP6" s="1"/>
      <c r="BHS6" s="1"/>
      <c r="BHV6" s="1"/>
      <c r="BQB6" s="1"/>
      <c r="BQD6" s="1"/>
      <c r="BQI6" s="1"/>
      <c r="BQL6" s="1"/>
      <c r="BQO6" s="1"/>
      <c r="BQQ6" s="1"/>
      <c r="BQT6" s="1"/>
      <c r="BQW6" s="1"/>
      <c r="BRD6" s="1"/>
      <c r="BRG6" s="1"/>
      <c r="BRJ6" s="1"/>
      <c r="BRL6" s="1"/>
      <c r="BRO6" s="1"/>
      <c r="BRR6" s="1"/>
      <c r="BZX6" s="1"/>
      <c r="BZZ6" s="1"/>
      <c r="CAE6" s="1"/>
      <c r="CAH6" s="1"/>
      <c r="CAK6" s="1"/>
      <c r="CAM6" s="1"/>
      <c r="CAP6" s="1"/>
      <c r="CAS6" s="1"/>
      <c r="CAZ6" s="1"/>
      <c r="CBC6" s="1"/>
      <c r="CBF6" s="1"/>
      <c r="CBH6" s="1"/>
      <c r="CBK6" s="1"/>
      <c r="CBN6" s="1"/>
      <c r="CJT6" s="1"/>
      <c r="CJV6" s="1"/>
      <c r="CKA6" s="1"/>
      <c r="CKD6" s="1"/>
      <c r="CKG6" s="1"/>
      <c r="CKI6" s="1"/>
      <c r="CKL6" s="1"/>
      <c r="CKO6" s="1"/>
      <c r="CKV6" s="1"/>
      <c r="CKY6" s="1"/>
      <c r="CLB6" s="1"/>
      <c r="CLD6" s="1"/>
      <c r="CLG6" s="1"/>
      <c r="CLJ6" s="1"/>
      <c r="CTP6" s="1"/>
      <c r="CTR6" s="1"/>
      <c r="CTW6" s="1"/>
      <c r="CTZ6" s="1"/>
      <c r="CUC6" s="1"/>
      <c r="CUE6" s="1"/>
      <c r="CUH6" s="1"/>
      <c r="CUK6" s="1"/>
      <c r="CUR6" s="1"/>
      <c r="CUU6" s="1"/>
      <c r="CUX6" s="1"/>
      <c r="CUZ6" s="1"/>
      <c r="CVC6" s="1"/>
      <c r="CVF6" s="1"/>
      <c r="DDL6" s="1"/>
      <c r="DDN6" s="1"/>
      <c r="DDS6" s="1"/>
      <c r="DDV6" s="1"/>
      <c r="DDY6" s="1"/>
      <c r="DEA6" s="1"/>
      <c r="DED6" s="1"/>
      <c r="DEG6" s="1"/>
      <c r="DEN6" s="1"/>
      <c r="DEQ6" s="1"/>
      <c r="DET6" s="1"/>
      <c r="DEV6" s="1"/>
      <c r="DEY6" s="1"/>
      <c r="DFB6" s="1"/>
      <c r="DNH6" s="1"/>
      <c r="DNJ6" s="1"/>
      <c r="DNO6" s="1"/>
      <c r="DNR6" s="1"/>
      <c r="DNU6" s="1"/>
      <c r="DNW6" s="1"/>
      <c r="DNZ6" s="1"/>
      <c r="DOC6" s="1"/>
      <c r="DOJ6" s="1"/>
      <c r="DOM6" s="1"/>
      <c r="DOP6" s="1"/>
      <c r="DOR6" s="1"/>
      <c r="DOU6" s="1"/>
      <c r="DOX6" s="1"/>
      <c r="DXD6" s="1"/>
      <c r="DXF6" s="1"/>
      <c r="DXK6" s="1"/>
      <c r="DXN6" s="1"/>
      <c r="DXQ6" s="1"/>
      <c r="DXS6" s="1"/>
      <c r="DXV6" s="1"/>
      <c r="DXY6" s="1"/>
      <c r="DYF6" s="1"/>
      <c r="DYI6" s="1"/>
      <c r="DYL6" s="1"/>
      <c r="DYN6" s="1"/>
      <c r="DYQ6" s="1"/>
      <c r="DYT6" s="1"/>
      <c r="EGZ6" s="1"/>
      <c r="EHB6" s="1"/>
      <c r="EHG6" s="1"/>
      <c r="EHJ6" s="1"/>
      <c r="EHM6" s="1"/>
      <c r="EHO6" s="1"/>
      <c r="EHR6" s="1"/>
      <c r="EHU6" s="1"/>
      <c r="EIB6" s="1"/>
      <c r="EIE6" s="1"/>
      <c r="EIH6" s="1"/>
      <c r="EIJ6" s="1"/>
      <c r="EIM6" s="1"/>
      <c r="EIP6" s="1"/>
      <c r="EQV6" s="1"/>
      <c r="EQX6" s="1"/>
      <c r="ERC6" s="1"/>
      <c r="ERF6" s="1"/>
      <c r="ERI6" s="1"/>
      <c r="ERK6" s="1"/>
      <c r="ERN6" s="1"/>
      <c r="ERQ6" s="1"/>
      <c r="ERX6" s="1"/>
      <c r="ESA6" s="1"/>
      <c r="ESD6" s="1"/>
      <c r="ESF6" s="1"/>
      <c r="ESI6" s="1"/>
      <c r="ESL6" s="1"/>
      <c r="FAR6" s="1"/>
      <c r="FAT6" s="1"/>
      <c r="FAY6" s="1"/>
      <c r="FBB6" s="1"/>
      <c r="FBE6" s="1"/>
      <c r="FBG6" s="1"/>
      <c r="FBJ6" s="1"/>
      <c r="FBM6" s="1"/>
      <c r="FBT6" s="1"/>
      <c r="FBW6" s="1"/>
      <c r="FBZ6" s="1"/>
      <c r="FCB6" s="1"/>
      <c r="FCE6" s="1"/>
      <c r="FCH6" s="1"/>
      <c r="FKN6" s="1"/>
      <c r="FKP6" s="1"/>
      <c r="FKU6" s="1"/>
      <c r="FKX6" s="1"/>
      <c r="FLA6" s="1"/>
      <c r="FLC6" s="1"/>
      <c r="FLF6" s="1"/>
      <c r="FLI6" s="1"/>
      <c r="FLP6" s="1"/>
      <c r="FLS6" s="1"/>
      <c r="FLV6" s="1"/>
      <c r="FLX6" s="1"/>
      <c r="FMA6" s="1"/>
      <c r="FMD6" s="1"/>
      <c r="FUJ6" s="1"/>
      <c r="FUL6" s="1"/>
      <c r="FUQ6" s="1"/>
      <c r="FUT6" s="1"/>
      <c r="FUW6" s="1"/>
      <c r="FUY6" s="1"/>
      <c r="FVB6" s="1"/>
      <c r="FVE6" s="1"/>
      <c r="FVL6" s="1"/>
      <c r="FVO6" s="1"/>
      <c r="FVR6" s="1"/>
      <c r="FVT6" s="1"/>
      <c r="FVW6" s="1"/>
      <c r="FVZ6" s="1"/>
      <c r="GEF6" s="1"/>
      <c r="GEH6" s="1"/>
      <c r="GEM6" s="1"/>
      <c r="GEP6" s="1"/>
      <c r="GES6" s="1"/>
      <c r="GEU6" s="1"/>
      <c r="GEX6" s="1"/>
      <c r="GFA6" s="1"/>
      <c r="GFH6" s="1"/>
      <c r="GFK6" s="1"/>
      <c r="GFN6" s="1"/>
      <c r="GFP6" s="1"/>
      <c r="GFS6" s="1"/>
      <c r="GFV6" s="1"/>
      <c r="GOB6" s="1"/>
      <c r="GOD6" s="1"/>
      <c r="GOI6" s="1"/>
      <c r="GOL6" s="1"/>
      <c r="GOO6" s="1"/>
      <c r="GOQ6" s="1"/>
      <c r="GOT6" s="1"/>
      <c r="GOW6" s="1"/>
      <c r="GPD6" s="1"/>
      <c r="GPG6" s="1"/>
      <c r="GPJ6" s="1"/>
      <c r="GPL6" s="1"/>
      <c r="GPO6" s="1"/>
      <c r="GPR6" s="1"/>
      <c r="GXX6" s="1"/>
      <c r="GXZ6" s="1"/>
      <c r="GYE6" s="1"/>
      <c r="GYH6" s="1"/>
      <c r="GYK6" s="1"/>
      <c r="GYM6" s="1"/>
      <c r="GYP6" s="1"/>
      <c r="GYS6" s="1"/>
      <c r="GYZ6" s="1"/>
      <c r="GZC6" s="1"/>
      <c r="GZF6" s="1"/>
      <c r="GZH6" s="1"/>
      <c r="GZK6" s="1"/>
      <c r="GZN6" s="1"/>
      <c r="HHT6" s="1"/>
      <c r="HHV6" s="1"/>
      <c r="HIA6" s="1"/>
      <c r="HID6" s="1"/>
      <c r="HIG6" s="1"/>
      <c r="HII6" s="1"/>
      <c r="HIL6" s="1"/>
      <c r="HIO6" s="1"/>
      <c r="HIV6" s="1"/>
      <c r="HIY6" s="1"/>
      <c r="HJB6" s="1"/>
      <c r="HJD6" s="1"/>
      <c r="HJG6" s="1"/>
      <c r="HJJ6" s="1"/>
      <c r="HRP6" s="1"/>
      <c r="HRR6" s="1"/>
      <c r="HRW6" s="1"/>
      <c r="HRZ6" s="1"/>
      <c r="HSC6" s="1"/>
      <c r="HSE6" s="1"/>
      <c r="HSH6" s="1"/>
      <c r="HSK6" s="1"/>
      <c r="HSR6" s="1"/>
      <c r="HSU6" s="1"/>
      <c r="HSX6" s="1"/>
      <c r="HSZ6" s="1"/>
      <c r="HTC6" s="1"/>
      <c r="HTF6" s="1"/>
      <c r="IBL6" s="1"/>
      <c r="IBN6" s="1"/>
      <c r="IBS6" s="1"/>
      <c r="IBV6" s="1"/>
      <c r="IBY6" s="1"/>
      <c r="ICA6" s="1"/>
      <c r="ICD6" s="1"/>
      <c r="ICG6" s="1"/>
      <c r="ICN6" s="1"/>
      <c r="ICQ6" s="1"/>
      <c r="ICT6" s="1"/>
      <c r="ICV6" s="1"/>
      <c r="ICY6" s="1"/>
      <c r="IDB6" s="1"/>
      <c r="ILH6" s="1"/>
      <c r="ILJ6" s="1"/>
      <c r="ILO6" s="1"/>
      <c r="ILR6" s="1"/>
      <c r="ILU6" s="1"/>
      <c r="ILW6" s="1"/>
      <c r="ILZ6" s="1"/>
      <c r="IMC6" s="1"/>
      <c r="IMJ6" s="1"/>
      <c r="IMM6" s="1"/>
      <c r="IMP6" s="1"/>
      <c r="IMR6" s="1"/>
      <c r="IMU6" s="1"/>
      <c r="IMX6" s="1"/>
      <c r="IVD6" s="1"/>
      <c r="IVF6" s="1"/>
      <c r="IVK6" s="1"/>
      <c r="IVN6" s="1"/>
      <c r="IVQ6" s="1"/>
      <c r="IVS6" s="1"/>
      <c r="IVV6" s="1"/>
      <c r="IVY6" s="1"/>
      <c r="IWF6" s="1"/>
      <c r="IWI6" s="1"/>
      <c r="IWL6" s="1"/>
      <c r="IWN6" s="1"/>
      <c r="IWQ6" s="1"/>
      <c r="IWT6" s="1"/>
      <c r="JEZ6" s="1"/>
      <c r="JFB6" s="1"/>
      <c r="JFG6" s="1"/>
      <c r="JFJ6" s="1"/>
      <c r="JFM6" s="1"/>
      <c r="JFO6" s="1"/>
      <c r="JFR6" s="1"/>
      <c r="JFU6" s="1"/>
      <c r="JGB6" s="1"/>
      <c r="JGE6" s="1"/>
      <c r="JGH6" s="1"/>
      <c r="JGJ6" s="1"/>
      <c r="JGM6" s="1"/>
      <c r="JGP6" s="1"/>
      <c r="JOV6" s="1"/>
      <c r="JOX6" s="1"/>
      <c r="JPC6" s="1"/>
      <c r="JPF6" s="1"/>
      <c r="JPI6" s="1"/>
      <c r="JPK6" s="1"/>
      <c r="JPN6" s="1"/>
      <c r="JPQ6" s="1"/>
      <c r="JPX6" s="1"/>
      <c r="JQA6" s="1"/>
      <c r="JQD6" s="1"/>
      <c r="JQF6" s="1"/>
      <c r="JQI6" s="1"/>
      <c r="JQL6" s="1"/>
      <c r="JYR6" s="1"/>
      <c r="JYT6" s="1"/>
      <c r="JYY6" s="1"/>
      <c r="JZB6" s="1"/>
      <c r="JZE6" s="1"/>
      <c r="JZG6" s="1"/>
      <c r="JZJ6" s="1"/>
      <c r="JZM6" s="1"/>
      <c r="JZT6" s="1"/>
      <c r="JZW6" s="1"/>
      <c r="JZZ6" s="1"/>
      <c r="KAB6" s="1"/>
      <c r="KAE6" s="1"/>
      <c r="KAH6" s="1"/>
      <c r="KIN6" s="1"/>
      <c r="KIP6" s="1"/>
      <c r="KIU6" s="1"/>
      <c r="KIX6" s="1"/>
      <c r="KJA6" s="1"/>
      <c r="KJC6" s="1"/>
      <c r="KJF6" s="1"/>
      <c r="KJI6" s="1"/>
      <c r="KJP6" s="1"/>
      <c r="KJS6" s="1"/>
      <c r="KJV6" s="1"/>
      <c r="KJX6" s="1"/>
      <c r="KKA6" s="1"/>
      <c r="KKD6" s="1"/>
      <c r="KSJ6" s="1"/>
      <c r="KSL6" s="1"/>
      <c r="KSQ6" s="1"/>
      <c r="KST6" s="1"/>
      <c r="KSW6" s="1"/>
      <c r="KSY6" s="1"/>
      <c r="KTB6" s="1"/>
      <c r="KTE6" s="1"/>
      <c r="KTL6" s="1"/>
      <c r="KTO6" s="1"/>
      <c r="KTR6" s="1"/>
      <c r="KTT6" s="1"/>
      <c r="KTW6" s="1"/>
      <c r="KTZ6" s="1"/>
      <c r="LCF6" s="1"/>
      <c r="LCH6" s="1"/>
      <c r="LCM6" s="1"/>
      <c r="LCP6" s="1"/>
      <c r="LCS6" s="1"/>
      <c r="LCU6" s="1"/>
      <c r="LCX6" s="1"/>
      <c r="LDA6" s="1"/>
      <c r="LDH6" s="1"/>
      <c r="LDK6" s="1"/>
      <c r="LDN6" s="1"/>
      <c r="LDP6" s="1"/>
      <c r="LDS6" s="1"/>
      <c r="LDV6" s="1"/>
      <c r="LMB6" s="1"/>
      <c r="LMD6" s="1"/>
      <c r="LMI6" s="1"/>
      <c r="LML6" s="1"/>
      <c r="LMO6" s="1"/>
      <c r="LMQ6" s="1"/>
      <c r="LMT6" s="1"/>
      <c r="LMW6" s="1"/>
      <c r="LND6" s="1"/>
      <c r="LNG6" s="1"/>
      <c r="LNJ6" s="1"/>
      <c r="LNL6" s="1"/>
      <c r="LNO6" s="1"/>
      <c r="LNR6" s="1"/>
      <c r="LVX6" s="1"/>
      <c r="LVZ6" s="1"/>
      <c r="LWE6" s="1"/>
      <c r="LWH6" s="1"/>
      <c r="LWK6" s="1"/>
      <c r="LWM6" s="1"/>
      <c r="LWP6" s="1"/>
      <c r="LWS6" s="1"/>
      <c r="LWZ6" s="1"/>
      <c r="LXC6" s="1"/>
      <c r="LXF6" s="1"/>
      <c r="LXH6" s="1"/>
      <c r="LXK6" s="1"/>
      <c r="LXN6" s="1"/>
      <c r="MFT6" s="1"/>
      <c r="MFV6" s="1"/>
      <c r="MGA6" s="1"/>
      <c r="MGD6" s="1"/>
      <c r="MGG6" s="1"/>
      <c r="MGI6" s="1"/>
      <c r="MGL6" s="1"/>
      <c r="MGO6" s="1"/>
      <c r="MGV6" s="1"/>
      <c r="MGY6" s="1"/>
      <c r="MHB6" s="1"/>
      <c r="MHD6" s="1"/>
      <c r="MHG6" s="1"/>
      <c r="MHJ6" s="1"/>
      <c r="MPP6" s="1"/>
      <c r="MPR6" s="1"/>
      <c r="MPW6" s="1"/>
      <c r="MPZ6" s="1"/>
      <c r="MQC6" s="1"/>
      <c r="MQE6" s="1"/>
      <c r="MQH6" s="1"/>
      <c r="MQK6" s="1"/>
      <c r="MQR6" s="1"/>
      <c r="MQU6" s="1"/>
      <c r="MQX6" s="1"/>
      <c r="MQZ6" s="1"/>
      <c r="MRC6" s="1"/>
      <c r="MRF6" s="1"/>
      <c r="MZL6" s="1"/>
      <c r="MZN6" s="1"/>
      <c r="MZS6" s="1"/>
      <c r="MZV6" s="1"/>
      <c r="MZY6" s="1"/>
      <c r="NAA6" s="1"/>
      <c r="NAD6" s="1"/>
      <c r="NAG6" s="1"/>
      <c r="NAN6" s="1"/>
      <c r="NAQ6" s="1"/>
      <c r="NAT6" s="1"/>
      <c r="NAV6" s="1"/>
      <c r="NAY6" s="1"/>
      <c r="NBB6" s="1"/>
      <c r="NJH6" s="1"/>
      <c r="NJJ6" s="1"/>
      <c r="NJO6" s="1"/>
      <c r="NJR6" s="1"/>
      <c r="NJU6" s="1"/>
      <c r="NJW6" s="1"/>
      <c r="NJZ6" s="1"/>
      <c r="NKC6" s="1"/>
      <c r="NKJ6" s="1"/>
      <c r="NKM6" s="1"/>
      <c r="NKP6" s="1"/>
      <c r="NKR6" s="1"/>
      <c r="NKU6" s="1"/>
      <c r="NKX6" s="1"/>
      <c r="NTD6" s="1"/>
      <c r="NTF6" s="1"/>
      <c r="NTK6" s="1"/>
      <c r="NTN6" s="1"/>
      <c r="NTQ6" s="1"/>
      <c r="NTS6" s="1"/>
      <c r="NTV6" s="1"/>
      <c r="NTY6" s="1"/>
      <c r="NUF6" s="1"/>
      <c r="NUI6" s="1"/>
      <c r="NUL6" s="1"/>
      <c r="NUN6" s="1"/>
      <c r="NUQ6" s="1"/>
      <c r="NUT6" s="1"/>
      <c r="OCZ6" s="1"/>
      <c r="ODB6" s="1"/>
      <c r="ODG6" s="1"/>
      <c r="ODJ6" s="1"/>
      <c r="ODM6" s="1"/>
      <c r="ODO6" s="1"/>
      <c r="ODR6" s="1"/>
      <c r="ODU6" s="1"/>
      <c r="OEB6" s="1"/>
      <c r="OEE6" s="1"/>
      <c r="OEH6" s="1"/>
      <c r="OEJ6" s="1"/>
      <c r="OEM6" s="1"/>
      <c r="OEP6" s="1"/>
      <c r="OMV6" s="1"/>
      <c r="OMX6" s="1"/>
      <c r="ONC6" s="1"/>
      <c r="ONF6" s="1"/>
      <c r="ONI6" s="1"/>
      <c r="ONK6" s="1"/>
      <c r="ONN6" s="1"/>
      <c r="ONQ6" s="1"/>
      <c r="ONX6" s="1"/>
      <c r="OOA6" s="1"/>
      <c r="OOD6" s="1"/>
      <c r="OOF6" s="1"/>
      <c r="OOI6" s="1"/>
      <c r="OOL6" s="1"/>
      <c r="OWR6" s="1"/>
      <c r="OWT6" s="1"/>
      <c r="OWY6" s="1"/>
      <c r="OXB6" s="1"/>
      <c r="OXE6" s="1"/>
      <c r="OXG6" s="1"/>
      <c r="OXJ6" s="1"/>
      <c r="OXM6" s="1"/>
      <c r="OXT6" s="1"/>
      <c r="OXW6" s="1"/>
      <c r="OXZ6" s="1"/>
      <c r="OYB6" s="1"/>
      <c r="OYE6" s="1"/>
      <c r="OYH6" s="1"/>
      <c r="PGN6" s="1"/>
      <c r="PGP6" s="1"/>
      <c r="PGU6" s="1"/>
      <c r="PGX6" s="1"/>
      <c r="PHA6" s="1"/>
      <c r="PHC6" s="1"/>
      <c r="PHF6" s="1"/>
      <c r="PHI6" s="1"/>
      <c r="PHP6" s="1"/>
      <c r="PHS6" s="1"/>
      <c r="PHV6" s="1"/>
      <c r="PHX6" s="1"/>
      <c r="PIA6" s="1"/>
      <c r="PID6" s="1"/>
      <c r="PQJ6" s="1"/>
      <c r="PQL6" s="1"/>
      <c r="PQQ6" s="1"/>
      <c r="PQT6" s="1"/>
      <c r="PQW6" s="1"/>
      <c r="PQY6" s="1"/>
      <c r="PRB6" s="1"/>
      <c r="PRE6" s="1"/>
      <c r="PRL6" s="1"/>
      <c r="PRO6" s="1"/>
      <c r="PRR6" s="1"/>
      <c r="PRT6" s="1"/>
      <c r="PRW6" s="1"/>
      <c r="PRZ6" s="1"/>
      <c r="QAF6" s="1"/>
      <c r="QAH6" s="1"/>
      <c r="QAM6" s="1"/>
      <c r="QAP6" s="1"/>
      <c r="QAS6" s="1"/>
      <c r="QAU6" s="1"/>
      <c r="QAX6" s="1"/>
      <c r="QBA6" s="1"/>
      <c r="QBH6" s="1"/>
      <c r="QBK6" s="1"/>
      <c r="QBN6" s="1"/>
      <c r="QBP6" s="1"/>
      <c r="QBS6" s="1"/>
      <c r="QBV6" s="1"/>
      <c r="QKB6" s="1"/>
      <c r="QKD6" s="1"/>
      <c r="QKI6" s="1"/>
      <c r="QKL6" s="1"/>
      <c r="QKO6" s="1"/>
      <c r="QKQ6" s="1"/>
      <c r="QKT6" s="1"/>
      <c r="QKW6" s="1"/>
      <c r="QLD6" s="1"/>
      <c r="QLG6" s="1"/>
      <c r="QLJ6" s="1"/>
      <c r="QLL6" s="1"/>
      <c r="QLO6" s="1"/>
      <c r="QLR6" s="1"/>
      <c r="QTX6" s="1"/>
      <c r="QTZ6" s="1"/>
      <c r="QUE6" s="1"/>
      <c r="QUH6" s="1"/>
      <c r="QUK6" s="1"/>
      <c r="QUM6" s="1"/>
      <c r="QUP6" s="1"/>
      <c r="QUS6" s="1"/>
      <c r="QUZ6" s="1"/>
      <c r="QVC6" s="1"/>
      <c r="QVF6" s="1"/>
      <c r="QVH6" s="1"/>
      <c r="QVK6" s="1"/>
      <c r="QVN6" s="1"/>
      <c r="RDT6" s="1"/>
      <c r="RDV6" s="1"/>
      <c r="REA6" s="1"/>
      <c r="RED6" s="1"/>
      <c r="REG6" s="1"/>
      <c r="REI6" s="1"/>
      <c r="REL6" s="1"/>
      <c r="REO6" s="1"/>
      <c r="REV6" s="1"/>
      <c r="REY6" s="1"/>
      <c r="RFB6" s="1"/>
      <c r="RFD6" s="1"/>
      <c r="RFG6" s="1"/>
      <c r="RFJ6" s="1"/>
      <c r="RNP6" s="1"/>
      <c r="RNR6" s="1"/>
      <c r="RNW6" s="1"/>
      <c r="RNZ6" s="1"/>
      <c r="ROC6" s="1"/>
      <c r="ROE6" s="1"/>
      <c r="ROH6" s="1"/>
      <c r="ROK6" s="1"/>
      <c r="ROR6" s="1"/>
      <c r="ROU6" s="1"/>
      <c r="ROX6" s="1"/>
      <c r="ROZ6" s="1"/>
      <c r="RPC6" s="1"/>
      <c r="RPF6" s="1"/>
      <c r="RXL6" s="1"/>
      <c r="RXN6" s="1"/>
      <c r="RXS6" s="1"/>
      <c r="RXV6" s="1"/>
      <c r="RXY6" s="1"/>
      <c r="RYA6" s="1"/>
      <c r="RYD6" s="1"/>
      <c r="RYG6" s="1"/>
      <c r="RYN6" s="1"/>
      <c r="RYQ6" s="1"/>
      <c r="RYT6" s="1"/>
      <c r="RYV6" s="1"/>
      <c r="RYY6" s="1"/>
      <c r="RZB6" s="1"/>
      <c r="SHH6" s="1"/>
      <c r="SHJ6" s="1"/>
      <c r="SHO6" s="1"/>
      <c r="SHR6" s="1"/>
      <c r="SHU6" s="1"/>
      <c r="SHW6" s="1"/>
      <c r="SHZ6" s="1"/>
      <c r="SIC6" s="1"/>
      <c r="SIJ6" s="1"/>
      <c r="SIM6" s="1"/>
      <c r="SIP6" s="1"/>
      <c r="SIR6" s="1"/>
      <c r="SIU6" s="1"/>
      <c r="SIX6" s="1"/>
      <c r="SRD6" s="1"/>
      <c r="SRF6" s="1"/>
      <c r="SRK6" s="1"/>
      <c r="SRN6" s="1"/>
      <c r="SRQ6" s="1"/>
      <c r="SRS6" s="1"/>
      <c r="SRV6" s="1"/>
      <c r="SRY6" s="1"/>
      <c r="SSF6" s="1"/>
      <c r="SSI6" s="1"/>
      <c r="SSL6" s="1"/>
      <c r="SSN6" s="1"/>
      <c r="SSQ6" s="1"/>
      <c r="SST6" s="1"/>
      <c r="TAZ6" s="1"/>
      <c r="TBB6" s="1"/>
      <c r="TBG6" s="1"/>
      <c r="TBJ6" s="1"/>
      <c r="TBM6" s="1"/>
      <c r="TBO6" s="1"/>
      <c r="TBR6" s="1"/>
      <c r="TBU6" s="1"/>
      <c r="TCB6" s="1"/>
      <c r="TCE6" s="1"/>
      <c r="TCH6" s="1"/>
      <c r="TCJ6" s="1"/>
      <c r="TCM6" s="1"/>
      <c r="TCP6" s="1"/>
      <c r="TKV6" s="1"/>
      <c r="TKX6" s="1"/>
      <c r="TLC6" s="1"/>
      <c r="TLF6" s="1"/>
      <c r="TLI6" s="1"/>
      <c r="TLK6" s="1"/>
      <c r="TLN6" s="1"/>
      <c r="TLQ6" s="1"/>
      <c r="TLX6" s="1"/>
      <c r="TMA6" s="1"/>
      <c r="TMD6" s="1"/>
      <c r="TMF6" s="1"/>
      <c r="TMI6" s="1"/>
      <c r="TML6" s="1"/>
      <c r="TUR6" s="1"/>
      <c r="TUT6" s="1"/>
      <c r="TUY6" s="1"/>
      <c r="TVB6" s="1"/>
      <c r="TVE6" s="1"/>
      <c r="TVG6" s="1"/>
      <c r="TVJ6" s="1"/>
      <c r="TVM6" s="1"/>
      <c r="TVT6" s="1"/>
      <c r="TVW6" s="1"/>
      <c r="TVZ6" s="1"/>
      <c r="TWB6" s="1"/>
      <c r="TWE6" s="1"/>
      <c r="TWH6" s="1"/>
      <c r="UEN6" s="1"/>
      <c r="UEP6" s="1"/>
      <c r="UEU6" s="1"/>
      <c r="UEX6" s="1"/>
      <c r="UFA6" s="1"/>
      <c r="UFC6" s="1"/>
      <c r="UFF6" s="1"/>
      <c r="UFI6" s="1"/>
      <c r="UFP6" s="1"/>
      <c r="UFS6" s="1"/>
      <c r="UFV6" s="1"/>
      <c r="UFX6" s="1"/>
      <c r="UGA6" s="1"/>
      <c r="UGD6" s="1"/>
      <c r="UOJ6" s="1"/>
      <c r="UOL6" s="1"/>
      <c r="UOQ6" s="1"/>
      <c r="UOT6" s="1"/>
      <c r="UOW6" s="1"/>
      <c r="UOY6" s="1"/>
      <c r="UPB6" s="1"/>
      <c r="UPE6" s="1"/>
      <c r="UPL6" s="1"/>
      <c r="UPO6" s="1"/>
      <c r="UPR6" s="1"/>
      <c r="UPT6" s="1"/>
      <c r="UPW6" s="1"/>
      <c r="UPZ6" s="1"/>
      <c r="UYF6" s="1"/>
      <c r="UYH6" s="1"/>
      <c r="UYM6" s="1"/>
      <c r="UYP6" s="1"/>
      <c r="UYS6" s="1"/>
      <c r="UYU6" s="1"/>
      <c r="UYX6" s="1"/>
      <c r="UZA6" s="1"/>
      <c r="UZH6" s="1"/>
      <c r="UZK6" s="1"/>
      <c r="UZN6" s="1"/>
      <c r="UZP6" s="1"/>
      <c r="UZS6" s="1"/>
      <c r="UZV6" s="1"/>
      <c r="VIB6" s="1"/>
      <c r="VID6" s="1"/>
      <c r="VII6" s="1"/>
      <c r="VIL6" s="1"/>
      <c r="VIO6" s="1"/>
      <c r="VIQ6" s="1"/>
      <c r="VIT6" s="1"/>
      <c r="VIW6" s="1"/>
      <c r="VJD6" s="1"/>
      <c r="VJG6" s="1"/>
      <c r="VJJ6" s="1"/>
      <c r="VJL6" s="1"/>
      <c r="VJO6" s="1"/>
      <c r="VJR6" s="1"/>
      <c r="VRX6" s="1"/>
      <c r="VRZ6" s="1"/>
      <c r="VSE6" s="1"/>
      <c r="VSH6" s="1"/>
      <c r="VSK6" s="1"/>
      <c r="VSM6" s="1"/>
      <c r="VSP6" s="1"/>
      <c r="VSS6" s="1"/>
      <c r="VSZ6" s="1"/>
      <c r="VTC6" s="1"/>
      <c r="VTF6" s="1"/>
      <c r="VTH6" s="1"/>
      <c r="VTK6" s="1"/>
      <c r="VTN6" s="1"/>
      <c r="WBT6" s="1"/>
      <c r="WBV6" s="1"/>
      <c r="WCA6" s="1"/>
      <c r="WCD6" s="1"/>
      <c r="WCG6" s="1"/>
      <c r="WCI6" s="1"/>
      <c r="WCL6" s="1"/>
      <c r="WCO6" s="1"/>
      <c r="WCV6" s="1"/>
      <c r="WCY6" s="1"/>
      <c r="WDB6" s="1"/>
      <c r="WDD6" s="1"/>
      <c r="WDG6" s="1"/>
      <c r="WDJ6" s="1"/>
      <c r="WLP6" s="1"/>
      <c r="WLR6" s="1"/>
      <c r="WLW6" s="1"/>
      <c r="WLZ6" s="1"/>
      <c r="WMC6" s="1"/>
      <c r="WME6" s="1"/>
      <c r="WMH6" s="1"/>
      <c r="WMK6" s="1"/>
      <c r="WMR6" s="1"/>
      <c r="WMU6" s="1"/>
      <c r="WMX6" s="1"/>
      <c r="WMZ6" s="1"/>
      <c r="WNC6" s="1"/>
      <c r="WNF6" s="1"/>
      <c r="WVL6" s="1"/>
      <c r="WVN6" s="1"/>
      <c r="WVS6" s="1"/>
      <c r="WVV6" s="1"/>
      <c r="WVY6" s="1"/>
      <c r="WWA6" s="1"/>
      <c r="WWD6" s="1"/>
      <c r="WWG6" s="1"/>
      <c r="WWN6" s="1"/>
      <c r="WWQ6" s="1"/>
      <c r="WWT6" s="1"/>
      <c r="WWV6" s="1"/>
      <c r="WWY6" s="1"/>
      <c r="WXB6" s="1"/>
    </row>
    <row r="7" spans="1:814 1028:1838 2052:2862 3076:3886 4100:4910 5124:5934 6148:6958 7172:7982 8196:9006 9220:10030 10244:11054 11268:12078 12292:13102 13316:14126 14340:15150 15364:16174" ht="289.8" x14ac:dyDescent="0.3">
      <c r="A7" s="66" t="s">
        <v>154</v>
      </c>
      <c r="B7" s="50" t="s">
        <v>82</v>
      </c>
      <c r="C7" s="50" t="s">
        <v>55</v>
      </c>
      <c r="D7" s="50" t="s">
        <v>76</v>
      </c>
      <c r="E7" s="50" t="s">
        <v>77</v>
      </c>
      <c r="F7" s="53" t="s">
        <v>182</v>
      </c>
      <c r="G7" s="69" t="s">
        <v>183</v>
      </c>
      <c r="H7" s="88" t="s">
        <v>184</v>
      </c>
      <c r="I7" s="53" t="s">
        <v>185</v>
      </c>
      <c r="J7" s="50" t="s">
        <v>48</v>
      </c>
      <c r="K7" s="50">
        <v>1</v>
      </c>
      <c r="L7" s="64">
        <f>IF(J7="Diaria",+(K7/360),IF(J7="Mensual",+(K7/12),IF(J7="Semanal",+(K7/52),IF(J7="Bimestral",+(K7/6),IF(J7="Trimestral",+(K7/4),IF(J7="Semestral",+(K7/2),IF(J7="Anual",+(K7/1),"")))))))</f>
        <v>1.9230769230769232E-2</v>
      </c>
      <c r="M7" s="50" t="s">
        <v>29</v>
      </c>
      <c r="N7" s="309"/>
      <c r="O7" s="50" t="s">
        <v>46</v>
      </c>
      <c r="P7" s="309"/>
      <c r="Q7" s="50" t="s">
        <v>70</v>
      </c>
      <c r="R7" s="309"/>
      <c r="S7" s="63" t="s">
        <v>57</v>
      </c>
      <c r="T7" s="63" t="s">
        <v>58</v>
      </c>
      <c r="U7" s="311"/>
      <c r="V7" s="106" t="str">
        <f>IF(L7&lt;=20%,"Muy baja",IF(L7&lt;=40%,"Baja",IF(L7&lt;=60%,"Media",IF(L7&lt;=80%,"Alta",IF(L7&lt;=100%,"Muy alta",IF(L7&gt;=100%,"Muy alta",""))))))</f>
        <v>Muy baja</v>
      </c>
      <c r="W7" s="307"/>
      <c r="X7" s="108" t="s">
        <v>53</v>
      </c>
      <c r="Y7" s="307"/>
      <c r="Z7" s="113" t="s">
        <v>53</v>
      </c>
      <c r="AA7" s="307"/>
      <c r="AB7" s="220" t="s">
        <v>186</v>
      </c>
      <c r="AC7" s="40" t="s">
        <v>386</v>
      </c>
      <c r="AD7" s="40" t="s">
        <v>187</v>
      </c>
      <c r="AE7" s="40" t="s">
        <v>54</v>
      </c>
      <c r="AF7" s="27">
        <f t="shared" si="0"/>
        <v>0.25</v>
      </c>
      <c r="AG7" s="53" t="s">
        <v>155</v>
      </c>
      <c r="AH7" s="27">
        <f t="shared" si="1"/>
        <v>0.15</v>
      </c>
      <c r="AI7" s="27">
        <f t="shared" si="2"/>
        <v>0.4</v>
      </c>
      <c r="AJ7" s="53" t="s">
        <v>156</v>
      </c>
      <c r="AK7" s="50" t="s">
        <v>154</v>
      </c>
      <c r="AL7" s="40" t="s">
        <v>188</v>
      </c>
      <c r="AM7" s="50" t="s">
        <v>23</v>
      </c>
      <c r="AN7" s="53" t="s">
        <v>189</v>
      </c>
      <c r="AO7" s="53" t="s">
        <v>24</v>
      </c>
      <c r="AP7" s="53" t="s">
        <v>48</v>
      </c>
      <c r="AQ7" s="53" t="s">
        <v>190</v>
      </c>
      <c r="AR7" s="53" t="s">
        <v>157</v>
      </c>
      <c r="AS7" s="53" t="s">
        <v>191</v>
      </c>
      <c r="AT7" s="53" t="s">
        <v>158</v>
      </c>
      <c r="AU7" s="53">
        <f>+AA7*AI7</f>
        <v>0</v>
      </c>
      <c r="AV7" s="28">
        <f>+AA7-AU7</f>
        <v>0</v>
      </c>
      <c r="AW7" s="113" t="str">
        <f>+IF(C7="Corrupción","Moderado",IF(#REF!&lt;=25%,"Bajo",IF(#REF!&lt;=50%,"Moderado",IF(#REF!&lt;=75%,"Alto",IF(#REF!&gt;75%,"Extremo","")))))</f>
        <v>Moderado</v>
      </c>
      <c r="AX7" s="114" t="s">
        <v>56</v>
      </c>
      <c r="AY7" s="116">
        <v>1</v>
      </c>
      <c r="AZ7" s="76" t="s">
        <v>385</v>
      </c>
      <c r="BA7" s="50" t="s">
        <v>384</v>
      </c>
      <c r="BB7" s="34">
        <v>44927</v>
      </c>
      <c r="BC7" s="32">
        <v>44986</v>
      </c>
      <c r="BD7" s="31" t="s">
        <v>383</v>
      </c>
      <c r="BE7" s="191">
        <v>44985</v>
      </c>
      <c r="BF7" s="172"/>
      <c r="BG7" s="192">
        <v>45046</v>
      </c>
      <c r="BH7" s="193"/>
      <c r="BI7" s="194"/>
      <c r="BJ7" s="192">
        <v>45107</v>
      </c>
      <c r="BK7" s="194"/>
      <c r="BL7" s="194"/>
      <c r="BM7" s="192">
        <v>45169</v>
      </c>
      <c r="BN7" s="194"/>
      <c r="BO7" s="194"/>
      <c r="BP7" s="192">
        <v>45230</v>
      </c>
      <c r="BQ7" s="194"/>
      <c r="BR7" s="194"/>
      <c r="BS7" s="192">
        <v>45291</v>
      </c>
      <c r="BT7" s="78"/>
      <c r="BU7" s="117"/>
    </row>
    <row r="8" spans="1:814 1028:1838 2052:2862 3076:3886 4100:4910 5124:5934 6148:6958 7172:7982 8196:9006 9220:10030 10244:11054 11268:12078 12292:13102 13316:14126 14340:15150 15364:16174" ht="240.75" customHeight="1" x14ac:dyDescent="0.3">
      <c r="A8" s="66" t="s">
        <v>159</v>
      </c>
      <c r="B8" s="50" t="s">
        <v>99</v>
      </c>
      <c r="C8" s="50" t="s">
        <v>55</v>
      </c>
      <c r="D8" s="50" t="s">
        <v>76</v>
      </c>
      <c r="E8" s="50" t="s">
        <v>34</v>
      </c>
      <c r="F8" s="89" t="s">
        <v>195</v>
      </c>
      <c r="G8" s="69" t="s">
        <v>196</v>
      </c>
      <c r="H8" s="69" t="s">
        <v>197</v>
      </c>
      <c r="I8" s="89" t="s">
        <v>198</v>
      </c>
      <c r="J8" s="50" t="s">
        <v>32</v>
      </c>
      <c r="K8" s="50">
        <v>0</v>
      </c>
      <c r="L8" s="64">
        <f>IF(J8="Diaria",+(K8/360),IF(J8="Mensual",+(K8/12),IF(J8="Bimestral",+(K8/6),IF(J8="Trimestral",+(K8/4),IF(J8="Semestral",+(K8/2),IF(J8="Anual",+(K8/1),""))))))</f>
        <v>0</v>
      </c>
      <c r="M8" s="50" t="s">
        <v>70</v>
      </c>
      <c r="N8" s="50">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v>
      </c>
      <c r="O8" s="50" t="s">
        <v>30</v>
      </c>
      <c r="P8" s="50">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sistenido a nivel de sector administrativo, nivel departamental o municipal",80%,IF(O8="El riesgo afecta la imagen de la entidad a nivel nacional, con efecto publicitario sistenido a nivel país",100%,IF(O8="NA",0%,""))))))</f>
        <v>0.2</v>
      </c>
      <c r="Q8" s="50" t="s">
        <v>70</v>
      </c>
      <c r="R8" s="50">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63" t="s">
        <v>70</v>
      </c>
      <c r="T8" s="63" t="s">
        <v>58</v>
      </c>
      <c r="U8" s="63">
        <f>+MAX(N8,P8,R8)</f>
        <v>0.2</v>
      </c>
      <c r="V8" s="108" t="str">
        <f>IF(L8&lt;=20%,"Muy baja",IF(L8&lt;=40%,"Baja",IF(L8&lt;=60%,"Media",IF(L8&lt;=80%,"Alta",IF(L8&lt;=100%,"Muy alta",IF(L8&gt;=100%,"Muy alta",""))))))</f>
        <v>Muy baja</v>
      </c>
      <c r="W8" s="130">
        <f>+IFERROR(VLOOKUP(V8,Fórmula!$F$1:$G$6,2,FALSE),"")</f>
        <v>0.2</v>
      </c>
      <c r="X8" s="108" t="str">
        <f>IF(U8=20%,"Leve",IF(U8=40%,"Menor",IF(U8=60%,"Moderado",IF(U8=80%,"Mayor",IF(U8=100%,"Catastrófico","")))))</f>
        <v>Leve</v>
      </c>
      <c r="Y8" s="130">
        <f>+IFERROR(VLOOKUP(X8,Fórmula!$H$1:$I$6,2,FALSE),"")</f>
        <v>0.2</v>
      </c>
      <c r="Z8" s="113" t="str">
        <f>+IFERROR(VLOOKUP(V8&amp;X8,Fórmula!$C$2:$D$26,2,FALSE),"")</f>
        <v>Bajo</v>
      </c>
      <c r="AA8" s="65">
        <f>IF(Z8="Bajo",25%,IF(Z8="Moderado",50%,IF(Z8="Alto",75%,IF(Z8="Extremo",100%,""))))</f>
        <v>0.25</v>
      </c>
      <c r="AB8" s="65"/>
      <c r="AC8" s="40" t="s">
        <v>199</v>
      </c>
      <c r="AD8" s="40" t="s">
        <v>200</v>
      </c>
      <c r="AE8" s="40" t="s">
        <v>54</v>
      </c>
      <c r="AF8" s="27">
        <f t="shared" si="0"/>
        <v>0.25</v>
      </c>
      <c r="AG8" s="53" t="s">
        <v>155</v>
      </c>
      <c r="AH8" s="27">
        <f t="shared" si="1"/>
        <v>0.15</v>
      </c>
      <c r="AI8" s="27">
        <f t="shared" si="2"/>
        <v>0.4</v>
      </c>
      <c r="AJ8" s="53" t="s">
        <v>156</v>
      </c>
      <c r="AK8" s="50" t="s">
        <v>159</v>
      </c>
      <c r="AL8" s="40"/>
      <c r="AM8" s="50" t="s">
        <v>39</v>
      </c>
      <c r="AN8" s="40"/>
      <c r="AO8" s="53" t="s">
        <v>40</v>
      </c>
      <c r="AP8" s="40" t="s">
        <v>201</v>
      </c>
      <c r="AQ8" s="40" t="s">
        <v>202</v>
      </c>
      <c r="AR8" s="53" t="s">
        <v>157</v>
      </c>
      <c r="AS8" s="40" t="s">
        <v>203</v>
      </c>
      <c r="AT8" s="53" t="s">
        <v>158</v>
      </c>
      <c r="AU8" s="53">
        <f>+AI8*AA8</f>
        <v>0.1</v>
      </c>
      <c r="AV8" s="28">
        <f>+AA8-AU8</f>
        <v>0.15</v>
      </c>
      <c r="AW8" s="129" t="str">
        <f>+IF(C8="Corrupción","Moderado",IF(#REF!&lt;=25%,"Bajo",IF(#REF!&lt;=50%,"Moderado",IF(#REF!&lt;=75%,"Alto",IF(#REF!&gt;75%,"Extremo","")))))</f>
        <v>Moderado</v>
      </c>
      <c r="AX8" s="114" t="s">
        <v>56</v>
      </c>
      <c r="AY8" s="116">
        <v>1</v>
      </c>
      <c r="AZ8" s="77" t="s">
        <v>204</v>
      </c>
      <c r="BA8" s="69" t="s">
        <v>194</v>
      </c>
      <c r="BB8" s="92">
        <v>44805</v>
      </c>
      <c r="BC8" s="92">
        <v>44925</v>
      </c>
      <c r="BD8" s="39"/>
      <c r="BE8" s="72">
        <v>44620</v>
      </c>
      <c r="BF8" s="73"/>
      <c r="BG8" s="30">
        <v>44681</v>
      </c>
      <c r="BH8" s="73"/>
      <c r="BI8" s="73"/>
      <c r="BJ8" s="30">
        <v>44742</v>
      </c>
      <c r="BK8" s="81"/>
      <c r="BL8" s="146"/>
      <c r="BM8" s="30">
        <v>44804</v>
      </c>
      <c r="BN8" s="81"/>
      <c r="BO8" s="145"/>
      <c r="BP8" s="30">
        <v>44865</v>
      </c>
      <c r="BQ8" s="81"/>
      <c r="BR8" s="145"/>
      <c r="BS8" s="30">
        <v>44926</v>
      </c>
      <c r="BT8" s="30"/>
      <c r="BU8" s="117"/>
    </row>
    <row r="9" spans="1:814 1028:1838 2052:2862 3076:3886 4100:4910 5124:5934 6148:6958 7172:7982 8196:9006 9220:10030 10244:11054 11268:12078 12292:13102 13316:14126 14340:15150 15364:16174" ht="126.75" customHeight="1" thickBot="1" x14ac:dyDescent="0.35">
      <c r="A9" s="66" t="s">
        <v>159</v>
      </c>
      <c r="B9" s="50" t="s">
        <v>99</v>
      </c>
      <c r="C9" s="50" t="s">
        <v>55</v>
      </c>
      <c r="D9" s="50" t="s">
        <v>76</v>
      </c>
      <c r="E9" s="50" t="s">
        <v>34</v>
      </c>
      <c r="F9" s="89" t="s">
        <v>205</v>
      </c>
      <c r="G9" s="69" t="s">
        <v>206</v>
      </c>
      <c r="H9" s="69" t="s">
        <v>207</v>
      </c>
      <c r="I9" s="89" t="s">
        <v>208</v>
      </c>
      <c r="J9" s="50" t="s">
        <v>63</v>
      </c>
      <c r="K9" s="50">
        <v>0</v>
      </c>
      <c r="L9" s="64">
        <f>IF(J9="Diaria",+(K9/360),IF(J9="Mensual",+(K9/12),IF(J9="Bimestral",+(K9/6),IF(J9="Trimestral",+(K9/4),IF(J9="Semestral",+(K9/2),IF(J9="Anual",+(K9/1),""))))))</f>
        <v>0</v>
      </c>
      <c r="M9" s="50" t="s">
        <v>29</v>
      </c>
      <c r="N9" s="50">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0.2</v>
      </c>
      <c r="O9" s="50" t="s">
        <v>46</v>
      </c>
      <c r="P9" s="50">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sistenido a nivel de sector administrativo, nivel departamental o municipal",80%,IF(O9="El riesgo afecta la imagen de la entidad a nivel nacional, con efecto publicitario sistenido a nivel país",100%,IF(O9="NA",0%,""))))))</f>
        <v>0.4</v>
      </c>
      <c r="Q9" s="50" t="s">
        <v>70</v>
      </c>
      <c r="R9" s="50">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63" t="s">
        <v>70</v>
      </c>
      <c r="T9" s="63" t="s">
        <v>58</v>
      </c>
      <c r="U9" s="63">
        <f>+MAX(N9,P9,R9)</f>
        <v>0.4</v>
      </c>
      <c r="V9" s="108" t="str">
        <f>IF(L9&lt;=20%,"Muy baja",IF(L9&lt;=40%,"Baja",IF(L9&lt;=60%,"Media",IF(L9&lt;=80%,"Alta",IF(L9&lt;=100%,"Muy alta",IF(L9&gt;=100%,"Muy alta",""))))))</f>
        <v>Muy baja</v>
      </c>
      <c r="W9" s="130">
        <f>+IFERROR(VLOOKUP(V9,Fórmula!$F$1:$G$6,2,FALSE),"")</f>
        <v>0.2</v>
      </c>
      <c r="X9" s="108" t="str">
        <f>IF(U9=20%,"Leve",IF(U9=40%,"Menor",IF(U9=60%,"Moderado",IF(U9=80%,"Mayor",IF(U9=100%,"Catastrófico","")))))</f>
        <v>Menor</v>
      </c>
      <c r="Y9" s="130">
        <f>+IFERROR(VLOOKUP(X9,Fórmula!$H$1:$I$6,2,FALSE),"")</f>
        <v>0.4</v>
      </c>
      <c r="Z9" s="113" t="str">
        <f>+IFERROR(VLOOKUP(V9&amp;X9,Fórmula!$C$2:$D$26,2,FALSE),"")</f>
        <v>Bajo</v>
      </c>
      <c r="AA9" s="65">
        <f>IF(Z9="Bajo",25%,IF(Z9="Moderado",50%,IF(Z9="Alto",75%,IF(Z9="Extremo",100%,""))))</f>
        <v>0.25</v>
      </c>
      <c r="AB9" s="65"/>
      <c r="AC9" s="40" t="s">
        <v>209</v>
      </c>
      <c r="AD9" s="40" t="s">
        <v>210</v>
      </c>
      <c r="AE9" s="40" t="s">
        <v>54</v>
      </c>
      <c r="AF9" s="27">
        <f t="shared" si="0"/>
        <v>0.25</v>
      </c>
      <c r="AG9" s="53" t="s">
        <v>155</v>
      </c>
      <c r="AH9" s="27">
        <f t="shared" si="1"/>
        <v>0.15</v>
      </c>
      <c r="AI9" s="27">
        <f t="shared" si="2"/>
        <v>0.4</v>
      </c>
      <c r="AJ9" s="53" t="s">
        <v>156</v>
      </c>
      <c r="AK9" s="50" t="s">
        <v>154</v>
      </c>
      <c r="AL9" s="40" t="e">
        <f>+#REF!</f>
        <v>#REF!</v>
      </c>
      <c r="AM9" s="50" t="s">
        <v>23</v>
      </c>
      <c r="AN9" s="40" t="s">
        <v>211</v>
      </c>
      <c r="AO9" s="53" t="s">
        <v>24</v>
      </c>
      <c r="AP9" s="40" t="s">
        <v>63</v>
      </c>
      <c r="AQ9" s="54" t="s">
        <v>212</v>
      </c>
      <c r="AR9" s="53" t="s">
        <v>157</v>
      </c>
      <c r="AS9" s="40" t="e">
        <f>+#REF!</f>
        <v>#REF!</v>
      </c>
      <c r="AT9" s="53" t="s">
        <v>158</v>
      </c>
      <c r="AU9" s="53">
        <f>+AI9*AA9</f>
        <v>0.1</v>
      </c>
      <c r="AV9" s="28">
        <f>+AA9-AU9</f>
        <v>0.15</v>
      </c>
      <c r="AW9" s="129" t="str">
        <f>+IF(C9="Corrupción","Moderado",IF(#REF!&lt;=25%,"Bajo",IF(#REF!&lt;=50%,"Moderado",IF(#REF!&lt;=75%,"Alto",IF(#REF!&gt;75%,"Extremo","")))))</f>
        <v>Moderado</v>
      </c>
      <c r="AX9" s="114" t="s">
        <v>56</v>
      </c>
      <c r="AY9" s="116">
        <v>1</v>
      </c>
      <c r="AZ9" s="77"/>
      <c r="BA9" s="69" t="s">
        <v>194</v>
      </c>
      <c r="BB9" s="92">
        <v>44562</v>
      </c>
      <c r="BC9" s="92">
        <v>44925</v>
      </c>
      <c r="BD9" s="39" t="s">
        <v>176</v>
      </c>
      <c r="BE9" s="72">
        <v>44620</v>
      </c>
      <c r="BF9" s="73"/>
      <c r="BG9" s="30">
        <v>44681</v>
      </c>
      <c r="BH9" s="73"/>
      <c r="BI9" s="73"/>
      <c r="BJ9" s="30">
        <v>44742</v>
      </c>
      <c r="BK9" s="147"/>
      <c r="BL9" s="148"/>
      <c r="BM9" s="143">
        <v>44804</v>
      </c>
      <c r="BN9" s="87"/>
      <c r="BO9" s="142"/>
      <c r="BP9" s="30">
        <v>44865</v>
      </c>
      <c r="BQ9" s="87"/>
      <c r="BR9" s="142"/>
      <c r="BS9" s="30">
        <v>44926</v>
      </c>
      <c r="BT9" s="30"/>
      <c r="BU9" s="117"/>
    </row>
    <row r="10" spans="1:814 1028:1838 2052:2862 3076:3886 4100:4910 5124:5934 6148:6958 7172:7982 8196:9006 9220:10030 10244:11054 11268:12078 12292:13102 13316:14126 14340:15150 15364:16174" ht="216.75" customHeight="1" x14ac:dyDescent="0.3">
      <c r="A10" s="66" t="s">
        <v>159</v>
      </c>
      <c r="B10" s="50" t="s">
        <v>99</v>
      </c>
      <c r="C10" s="50" t="s">
        <v>55</v>
      </c>
      <c r="D10" s="50" t="s">
        <v>76</v>
      </c>
      <c r="E10" s="50" t="s">
        <v>34</v>
      </c>
      <c r="F10" s="89" t="s">
        <v>213</v>
      </c>
      <c r="G10" s="69" t="s">
        <v>214</v>
      </c>
      <c r="H10" s="69" t="s">
        <v>215</v>
      </c>
      <c r="I10" s="89" t="s">
        <v>216</v>
      </c>
      <c r="J10" s="50" t="s">
        <v>32</v>
      </c>
      <c r="K10" s="50">
        <v>0</v>
      </c>
      <c r="L10" s="64">
        <f>IF(J10="Diaria",+(K10/360),IF(J10="Mensual",+(K10/12),IF(J10="Bimestral",+(K10/6),IF(J10="Trimestral",+(K10/4),IF(J10="Semestral",+(K10/2),IF(J10="Anual",+(K10/1),""))))))</f>
        <v>0</v>
      </c>
      <c r="M10" s="50" t="s">
        <v>70</v>
      </c>
      <c r="N10" s="50">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v>
      </c>
      <c r="O10" s="50" t="s">
        <v>30</v>
      </c>
      <c r="P10" s="50">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sistenido a nivel de sector administrativo, nivel departamental o municipal",80%,IF(O10="El riesgo afecta la imagen de la entidad a nivel nacional, con efecto publicitario sistenido a nivel país",100%,IF(O10="NA",0%,""))))))</f>
        <v>0.2</v>
      </c>
      <c r="Q10" s="50" t="s">
        <v>70</v>
      </c>
      <c r="R10" s="50">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63" t="s">
        <v>70</v>
      </c>
      <c r="T10" s="63" t="s">
        <v>58</v>
      </c>
      <c r="U10" s="63">
        <f>+MAX(N10,P10,R10)</f>
        <v>0.2</v>
      </c>
      <c r="V10" s="108" t="str">
        <f>IF(L10&lt;=20%,"Muy baja",IF(L10&lt;=40%,"Baja",IF(L10&lt;=60%,"Media",IF(L10&lt;=80%,"Alta",IF(L10&lt;=100%,"Muy alta",IF(L10&gt;=100%,"Muy alta",""))))))</f>
        <v>Muy baja</v>
      </c>
      <c r="W10" s="130">
        <f>+IFERROR(VLOOKUP(V10,Fórmula!$F$1:$G$6,2,FALSE),"")</f>
        <v>0.2</v>
      </c>
      <c r="X10" s="108" t="str">
        <f>IF(U10=20%,"Leve",IF(U10=40%,"Menor",IF(U10=60%,"Moderado",IF(U10=80%,"Mayor",IF(U10=100%,"Catastrófico","")))))</f>
        <v>Leve</v>
      </c>
      <c r="Y10" s="130">
        <f>+IFERROR(VLOOKUP(X10,Fórmula!$H$1:$I$6,2,FALSE),"")</f>
        <v>0.2</v>
      </c>
      <c r="Z10" s="113" t="str">
        <f>+IFERROR(VLOOKUP(V10&amp;X10,Fórmula!$C$2:$D$26,2,FALSE),"")</f>
        <v>Bajo</v>
      </c>
      <c r="AA10" s="65">
        <f>IF(Z10="Bajo",25%,IF(Z10="Moderado",50%,IF(Z10="Alto",75%,IF(Z10="Extremo",100%,""))))</f>
        <v>0.25</v>
      </c>
      <c r="AB10" s="65"/>
      <c r="AC10" s="40" t="s">
        <v>217</v>
      </c>
      <c r="AD10" s="40" t="s">
        <v>218</v>
      </c>
      <c r="AE10" s="40" t="s">
        <v>54</v>
      </c>
      <c r="AF10" s="27">
        <f t="shared" si="0"/>
        <v>0.25</v>
      </c>
      <c r="AG10" s="53" t="s">
        <v>155</v>
      </c>
      <c r="AH10" s="27">
        <f t="shared" si="1"/>
        <v>0.15</v>
      </c>
      <c r="AI10" s="27">
        <f t="shared" si="2"/>
        <v>0.4</v>
      </c>
      <c r="AJ10" s="53" t="s">
        <v>156</v>
      </c>
      <c r="AK10" s="50" t="s">
        <v>159</v>
      </c>
      <c r="AL10" s="40"/>
      <c r="AM10" s="50" t="s">
        <v>39</v>
      </c>
      <c r="AN10" s="40"/>
      <c r="AO10" s="53" t="s">
        <v>40</v>
      </c>
      <c r="AP10" s="40" t="s">
        <v>201</v>
      </c>
      <c r="AQ10" s="40" t="s">
        <v>219</v>
      </c>
      <c r="AR10" s="53" t="s">
        <v>157</v>
      </c>
      <c r="AS10" s="40" t="s">
        <v>203</v>
      </c>
      <c r="AT10" s="53" t="s">
        <v>158</v>
      </c>
      <c r="AU10" s="53">
        <f>+AI10*AA10</f>
        <v>0.1</v>
      </c>
      <c r="AV10" s="28">
        <f>+AA10-AU10</f>
        <v>0.15</v>
      </c>
      <c r="AW10" s="129" t="str">
        <f>+IF(C10="Corrupción","Moderado",IF(#REF!&lt;=25%,"Bajo",IF(#REF!&lt;=50%,"Moderado",IF(#REF!&lt;=75%,"Alto",IF(#REF!&gt;75%,"Extremo","")))))</f>
        <v>Moderado</v>
      </c>
      <c r="AX10" s="114" t="s">
        <v>56</v>
      </c>
      <c r="AY10" s="116">
        <v>1</v>
      </c>
      <c r="AZ10" s="77" t="s">
        <v>220</v>
      </c>
      <c r="BA10" s="69" t="s">
        <v>194</v>
      </c>
      <c r="BB10" s="92">
        <v>44805</v>
      </c>
      <c r="BC10" s="92">
        <v>44925</v>
      </c>
      <c r="BD10" s="39"/>
      <c r="BE10" s="72">
        <v>44620</v>
      </c>
      <c r="BF10" s="73"/>
      <c r="BG10" s="30">
        <v>44681</v>
      </c>
      <c r="BH10" s="73"/>
      <c r="BI10" s="73"/>
      <c r="BJ10" s="144">
        <v>44742</v>
      </c>
      <c r="BK10" s="149"/>
      <c r="BL10" s="136"/>
      <c r="BM10" s="136">
        <v>44804</v>
      </c>
      <c r="BN10" s="150"/>
      <c r="BO10" s="151"/>
      <c r="BP10" s="143">
        <v>44865</v>
      </c>
      <c r="BQ10" s="150"/>
      <c r="BR10" s="151"/>
      <c r="BS10" s="30">
        <v>44926</v>
      </c>
      <c r="BT10" s="30"/>
      <c r="BU10" s="117"/>
    </row>
    <row r="11" spans="1:814 1028:1838 2052:2862 3076:3886 4100:4910 5124:5934 6148:6958 7172:7982 8196:9006 9220:10030 10244:11054 11268:12078 12292:13102 13316:14126 14340:15150 15364:16174" ht="66.75" customHeight="1" x14ac:dyDescent="0.3">
      <c r="A11" s="303" t="s">
        <v>159</v>
      </c>
      <c r="B11" s="251" t="s">
        <v>103</v>
      </c>
      <c r="C11" s="251" t="s">
        <v>55</v>
      </c>
      <c r="D11" s="251" t="s">
        <v>76</v>
      </c>
      <c r="E11" s="251" t="s">
        <v>77</v>
      </c>
      <c r="F11" s="292" t="s">
        <v>221</v>
      </c>
      <c r="G11" s="294" t="s">
        <v>222</v>
      </c>
      <c r="H11" s="251" t="s">
        <v>223</v>
      </c>
      <c r="I11" s="292" t="s">
        <v>224</v>
      </c>
      <c r="J11" s="251" t="s">
        <v>48</v>
      </c>
      <c r="K11" s="251">
        <v>0</v>
      </c>
      <c r="L11" s="295">
        <f>IF(J11="Diaria",+(K11/360),IF(J11="Semanal",+(K11/52),IF(J11="Mensual",+(K11/12),IF(J11="Bimestral",+(K11/6),IF(J11="Trimestral",+(K11/4),IF(J11="Semestral",+(K11/2),IF(J11="Anual",+(K11/1),"")))))))</f>
        <v>0</v>
      </c>
      <c r="M11" s="251" t="s">
        <v>45</v>
      </c>
      <c r="N11" s="251">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0.4</v>
      </c>
      <c r="O11" s="251" t="s">
        <v>46</v>
      </c>
      <c r="P11" s="251">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sistenido a nivel de sector administrativo, nivel departamental o municipal",80%,IF(O11="El riesgo afecta la imagen de la entidad a nivel nacional, con efecto publicitario sistenido a nivel país",100%,IF(O11="NA",0%,""))))))</f>
        <v>0.4</v>
      </c>
      <c r="Q11" s="251" t="s">
        <v>70</v>
      </c>
      <c r="R11" s="251">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297" t="s">
        <v>57</v>
      </c>
      <c r="T11" s="297" t="s">
        <v>27</v>
      </c>
      <c r="U11" s="247">
        <f>+MAX(N11,P11,R11)</f>
        <v>0.4</v>
      </c>
      <c r="V11" s="298" t="str">
        <f>IF(L11&lt;=20%,"Muy baja",IF(L11&lt;=40%,"Baja",IF(L11&lt;=60%,"Media",IF(L11&lt;=80%,"Alta",IF(L11&lt;=100%,"Muy alta",IF(L11&gt;=100%,"Muy alta",""))))))</f>
        <v>Muy baja</v>
      </c>
      <c r="W11" s="300">
        <f>+IFERROR(VLOOKUP(V11,[3]Fórmula!$F$1:$G$6,2,FALSE),"")</f>
        <v>0.2</v>
      </c>
      <c r="X11" s="301" t="s">
        <v>53</v>
      </c>
      <c r="Y11" s="293">
        <f>+IFERROR(VLOOKUP(X11,[3]Fórmula!$H$1:$I$6,2,FALSE),"")</f>
        <v>0.6</v>
      </c>
      <c r="Z11" s="299" t="str">
        <f>+IFERROR(VLOOKUP(V11&amp;X11,[3]Fórmula!$C$2:$D$26,2,FALSE),"")</f>
        <v>Moderado</v>
      </c>
      <c r="AA11" s="246">
        <f>IF(Z11="Bajo",25%,IF(Z11="Moderado",50%,IF(Z11="Alto",75%,IF(Z11="Extremo",100%,""))))</f>
        <v>0.5</v>
      </c>
      <c r="AB11" s="302" t="s">
        <v>225</v>
      </c>
      <c r="AC11" s="35" t="s">
        <v>226</v>
      </c>
      <c r="AD11" s="35" t="s">
        <v>227</v>
      </c>
      <c r="AE11" s="35" t="s">
        <v>54</v>
      </c>
      <c r="AF11" s="158">
        <f t="shared" si="0"/>
        <v>0.25</v>
      </c>
      <c r="AG11" s="70" t="s">
        <v>155</v>
      </c>
      <c r="AH11" s="158">
        <f t="shared" si="1"/>
        <v>0.15</v>
      </c>
      <c r="AI11" s="158">
        <f t="shared" si="2"/>
        <v>0.4</v>
      </c>
      <c r="AJ11" s="70" t="s">
        <v>156</v>
      </c>
      <c r="AK11" s="88" t="s">
        <v>154</v>
      </c>
      <c r="AL11" s="35" t="s">
        <v>228</v>
      </c>
      <c r="AM11" s="88" t="s">
        <v>23</v>
      </c>
      <c r="AN11" s="70" t="s">
        <v>229</v>
      </c>
      <c r="AO11" s="70" t="s">
        <v>24</v>
      </c>
      <c r="AP11" s="70" t="s">
        <v>230</v>
      </c>
      <c r="AQ11" s="70" t="s">
        <v>231</v>
      </c>
      <c r="AR11" s="70" t="s">
        <v>157</v>
      </c>
      <c r="AS11" s="70" t="s">
        <v>232</v>
      </c>
      <c r="AT11" s="70" t="s">
        <v>158</v>
      </c>
      <c r="AU11" s="155">
        <f>+AA11*AI11</f>
        <v>0.2</v>
      </c>
      <c r="AV11" s="156">
        <f>+AA11-AU11</f>
        <v>0.3</v>
      </c>
      <c r="AW11" s="299" t="str">
        <f>+IF(C11="Corrupción","Moderado",IF(AV13&lt;=25%,"Bajo",IF(AV13&lt;=50%,"Moderado",IF(AV13&lt;=75%,"Alto",IF(AV13&gt;75%,"Extremo","")))))</f>
        <v>Moderado</v>
      </c>
      <c r="AX11" s="296" t="s">
        <v>56</v>
      </c>
      <c r="AY11" s="154">
        <v>1</v>
      </c>
      <c r="AZ11" s="36" t="s">
        <v>233</v>
      </c>
      <c r="BA11" s="88" t="s">
        <v>234</v>
      </c>
      <c r="BB11" s="212">
        <v>44927</v>
      </c>
      <c r="BC11" s="212">
        <v>45291</v>
      </c>
      <c r="BD11" s="141" t="s">
        <v>235</v>
      </c>
      <c r="BE11" s="213">
        <v>44985</v>
      </c>
      <c r="BF11" s="214"/>
      <c r="BG11" s="215">
        <v>45046</v>
      </c>
      <c r="BH11" s="214"/>
      <c r="BI11" s="159"/>
      <c r="BJ11" s="215">
        <v>45107</v>
      </c>
      <c r="BK11" s="160"/>
      <c r="BL11" s="161"/>
      <c r="BM11" s="215">
        <v>45169</v>
      </c>
      <c r="BN11" s="216"/>
      <c r="BO11" s="159"/>
      <c r="BP11" s="215">
        <v>45230</v>
      </c>
      <c r="BQ11" s="216"/>
      <c r="BR11" s="159"/>
      <c r="BS11" s="215">
        <v>45291</v>
      </c>
      <c r="BT11" s="209"/>
      <c r="BU11" s="207"/>
    </row>
    <row r="12" spans="1:814 1028:1838 2052:2862 3076:3886 4100:4910 5124:5934 6148:6958 7172:7982 8196:9006 9220:10030 10244:11054 11268:12078 12292:13102 13316:14126 14340:15150 15364:16174" ht="106.5" customHeight="1" x14ac:dyDescent="0.3">
      <c r="A12" s="303"/>
      <c r="B12" s="251"/>
      <c r="C12" s="251"/>
      <c r="D12" s="251"/>
      <c r="E12" s="251"/>
      <c r="F12" s="292"/>
      <c r="G12" s="294"/>
      <c r="H12" s="251"/>
      <c r="I12" s="292"/>
      <c r="J12" s="251"/>
      <c r="K12" s="251"/>
      <c r="L12" s="295"/>
      <c r="M12" s="251"/>
      <c r="N12" s="251"/>
      <c r="O12" s="251"/>
      <c r="P12" s="251"/>
      <c r="Q12" s="251"/>
      <c r="R12" s="251"/>
      <c r="S12" s="297"/>
      <c r="T12" s="297"/>
      <c r="U12" s="247"/>
      <c r="V12" s="298"/>
      <c r="W12" s="300"/>
      <c r="X12" s="301"/>
      <c r="Y12" s="293"/>
      <c r="Z12" s="299"/>
      <c r="AA12" s="246"/>
      <c r="AB12" s="302"/>
      <c r="AC12" s="35" t="s">
        <v>236</v>
      </c>
      <c r="AD12" s="35" t="s">
        <v>237</v>
      </c>
      <c r="AE12" s="35" t="s">
        <v>54</v>
      </c>
      <c r="AF12" s="158">
        <f t="shared" si="0"/>
        <v>0.25</v>
      </c>
      <c r="AG12" s="70" t="s">
        <v>155</v>
      </c>
      <c r="AH12" s="158">
        <f t="shared" si="1"/>
        <v>0.15</v>
      </c>
      <c r="AI12" s="158">
        <f t="shared" si="2"/>
        <v>0.4</v>
      </c>
      <c r="AJ12" s="70" t="s">
        <v>156</v>
      </c>
      <c r="AK12" s="88" t="s">
        <v>154</v>
      </c>
      <c r="AL12" s="35" t="s">
        <v>228</v>
      </c>
      <c r="AM12" s="88" t="s">
        <v>23</v>
      </c>
      <c r="AN12" s="70" t="s">
        <v>238</v>
      </c>
      <c r="AO12" s="70" t="s">
        <v>24</v>
      </c>
      <c r="AP12" s="70" t="s">
        <v>230</v>
      </c>
      <c r="AQ12" s="70" t="s">
        <v>239</v>
      </c>
      <c r="AR12" s="70" t="s">
        <v>157</v>
      </c>
      <c r="AS12" s="70" t="s">
        <v>240</v>
      </c>
      <c r="AT12" s="70" t="s">
        <v>158</v>
      </c>
      <c r="AU12" s="155">
        <f>+AV11*AI12</f>
        <v>0.12</v>
      </c>
      <c r="AV12" s="156">
        <f>+AV11-AU12</f>
        <v>0.18</v>
      </c>
      <c r="AW12" s="299"/>
      <c r="AX12" s="296"/>
      <c r="AY12" s="121">
        <v>2</v>
      </c>
      <c r="AZ12" s="79" t="s">
        <v>241</v>
      </c>
      <c r="BA12" s="141" t="s">
        <v>242</v>
      </c>
      <c r="BB12" s="212">
        <v>44927</v>
      </c>
      <c r="BC12" s="212">
        <v>45291</v>
      </c>
      <c r="BD12" s="141" t="s">
        <v>243</v>
      </c>
      <c r="BE12" s="213">
        <v>44985</v>
      </c>
      <c r="BF12" s="214"/>
      <c r="BG12" s="215">
        <v>45046</v>
      </c>
      <c r="BH12" s="211"/>
      <c r="BI12" s="159"/>
      <c r="BJ12" s="215">
        <v>45107</v>
      </c>
      <c r="BK12" s="217"/>
      <c r="BL12" s="162"/>
      <c r="BM12" s="215">
        <v>45169</v>
      </c>
      <c r="BN12" s="218"/>
      <c r="BO12" s="159"/>
      <c r="BP12" s="215">
        <v>45230</v>
      </c>
      <c r="BQ12" s="218"/>
      <c r="BR12" s="163"/>
      <c r="BS12" s="215">
        <v>45291</v>
      </c>
      <c r="BT12" s="210"/>
      <c r="BU12" s="207"/>
    </row>
    <row r="13" spans="1:814 1028:1838 2052:2862 3076:3886 4100:4910 5124:5934 6148:6958 7172:7982 8196:9006 9220:10030 10244:11054 11268:12078 12292:13102 13316:14126 14340:15150 15364:16174" ht="61.5" customHeight="1" x14ac:dyDescent="0.3">
      <c r="A13" s="303"/>
      <c r="B13" s="251"/>
      <c r="C13" s="251"/>
      <c r="D13" s="251"/>
      <c r="E13" s="251"/>
      <c r="F13" s="292"/>
      <c r="G13" s="294"/>
      <c r="H13" s="251"/>
      <c r="I13" s="292"/>
      <c r="J13" s="251"/>
      <c r="K13" s="251"/>
      <c r="L13" s="295"/>
      <c r="M13" s="251"/>
      <c r="N13" s="251"/>
      <c r="O13" s="251"/>
      <c r="P13" s="251"/>
      <c r="Q13" s="251"/>
      <c r="R13" s="251"/>
      <c r="S13" s="297"/>
      <c r="T13" s="297"/>
      <c r="U13" s="247"/>
      <c r="V13" s="298"/>
      <c r="W13" s="300"/>
      <c r="X13" s="301"/>
      <c r="Y13" s="293"/>
      <c r="Z13" s="299"/>
      <c r="AA13" s="246"/>
      <c r="AB13" s="302"/>
      <c r="AC13" s="35" t="s">
        <v>244</v>
      </c>
      <c r="AD13" s="35" t="s">
        <v>245</v>
      </c>
      <c r="AE13" s="35" t="s">
        <v>54</v>
      </c>
      <c r="AF13" s="158">
        <f t="shared" si="0"/>
        <v>0.25</v>
      </c>
      <c r="AG13" s="70" t="s">
        <v>155</v>
      </c>
      <c r="AH13" s="158">
        <f t="shared" si="1"/>
        <v>0.15</v>
      </c>
      <c r="AI13" s="158">
        <f t="shared" si="2"/>
        <v>0.4</v>
      </c>
      <c r="AJ13" s="35" t="e">
        <f>+#REF!</f>
        <v>#REF!</v>
      </c>
      <c r="AK13" s="88" t="e">
        <f>+#REF!</f>
        <v>#REF!</v>
      </c>
      <c r="AL13" s="35" t="s">
        <v>246</v>
      </c>
      <c r="AM13" s="88" t="s">
        <v>23</v>
      </c>
      <c r="AN13" s="70" t="s">
        <v>238</v>
      </c>
      <c r="AO13" s="70" t="s">
        <v>24</v>
      </c>
      <c r="AP13" s="70" t="s">
        <v>63</v>
      </c>
      <c r="AQ13" s="70" t="s">
        <v>247</v>
      </c>
      <c r="AR13" s="35" t="e">
        <f>+#REF!</f>
        <v>#REF!</v>
      </c>
      <c r="AS13" s="70" t="s">
        <v>240</v>
      </c>
      <c r="AT13" s="35" t="e">
        <f>+#REF!</f>
        <v>#REF!</v>
      </c>
      <c r="AU13" s="155">
        <f>+AV12*AI13</f>
        <v>7.1999999999999995E-2</v>
      </c>
      <c r="AV13" s="156">
        <f>+AV12-AU13</f>
        <v>0.108</v>
      </c>
      <c r="AW13" s="299"/>
      <c r="AX13" s="296"/>
      <c r="AY13" s="121">
        <v>3</v>
      </c>
      <c r="AZ13" s="79" t="s">
        <v>248</v>
      </c>
      <c r="BA13" s="141" t="s">
        <v>249</v>
      </c>
      <c r="BB13" s="212">
        <v>44927</v>
      </c>
      <c r="BC13" s="212">
        <v>45291</v>
      </c>
      <c r="BD13" s="141" t="s">
        <v>250</v>
      </c>
      <c r="BE13" s="213">
        <v>44985</v>
      </c>
      <c r="BF13" s="214"/>
      <c r="BG13" s="215">
        <v>45046</v>
      </c>
      <c r="BH13" s="214"/>
      <c r="BI13" s="159"/>
      <c r="BJ13" s="215">
        <v>45107</v>
      </c>
      <c r="BK13" s="217"/>
      <c r="BL13" s="162"/>
      <c r="BM13" s="215">
        <v>45169</v>
      </c>
      <c r="BN13" s="218"/>
      <c r="BO13" s="164"/>
      <c r="BP13" s="215">
        <v>45230</v>
      </c>
      <c r="BQ13" s="218"/>
      <c r="BR13" s="165"/>
      <c r="BS13" s="215">
        <v>45291</v>
      </c>
      <c r="BT13" s="208"/>
      <c r="BU13" s="207"/>
    </row>
    <row r="14" spans="1:814 1028:1838 2052:2862 3076:3886 4100:4910 5124:5934 6148:6958 7172:7982 8196:9006 9220:10030 10244:11054 11268:12078 12292:13102 13316:14126 14340:15150 15364:16174" ht="182.25" customHeight="1" x14ac:dyDescent="0.3">
      <c r="A14" s="222" t="s">
        <v>159</v>
      </c>
      <c r="B14" s="221" t="s">
        <v>91</v>
      </c>
      <c r="C14" s="221" t="s">
        <v>55</v>
      </c>
      <c r="D14" s="221" t="s">
        <v>76</v>
      </c>
      <c r="E14" s="221" t="s">
        <v>77</v>
      </c>
      <c r="F14" s="252" t="s">
        <v>251</v>
      </c>
      <c r="G14" s="244" t="s">
        <v>252</v>
      </c>
      <c r="H14" s="221" t="s">
        <v>253</v>
      </c>
      <c r="I14" s="252" t="s">
        <v>254</v>
      </c>
      <c r="J14" s="221" t="s">
        <v>86</v>
      </c>
      <c r="K14" s="221">
        <v>0</v>
      </c>
      <c r="L14" s="245">
        <f>IF(J14="Diaria",+(K14/360),IF(J14="Mensual",+(K14/12),IF(J14="Bimestral",+(K14/6),IF(J14="Trimestral",+(K14/4),IF(J14="Semestral",+(K14/2),IF(J14="Anual",+(K14/1),""))))))</f>
        <v>0</v>
      </c>
      <c r="M14" s="221" t="s">
        <v>29</v>
      </c>
      <c r="N14" s="221">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0.2</v>
      </c>
      <c r="O14" s="221" t="s">
        <v>70</v>
      </c>
      <c r="P14" s="221">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sistenido a nivel de sector administrativo, nivel departamental o municipal",80%,IF(O14="El riesgo afecta la imagen de la entidad a nivel nacional, con efecto publicitario sistenido a nivel país",100%,IF(O14="NA",0%,""))))))</f>
        <v>0</v>
      </c>
      <c r="Q14" s="221" t="s">
        <v>70</v>
      </c>
      <c r="R14" s="221">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247" t="s">
        <v>90</v>
      </c>
      <c r="T14" s="247" t="s">
        <v>43</v>
      </c>
      <c r="U14" s="247">
        <f>+MAX(N14,P14,R14)</f>
        <v>0.2</v>
      </c>
      <c r="V14" s="248" t="str">
        <f>IF(L14&lt;=20%,"Muy baja",IF(L14&lt;=40%,"Baja",IF(L14&lt;=60%,"Media",IF(L14&lt;=80%,"Alta",IF(L14&lt;=100%,"Muy alta",IF(L14&gt;=100%,"Muy alta",""))))))</f>
        <v>Muy baja</v>
      </c>
      <c r="W14" s="254">
        <f>+IFERROR(VLOOKUP(V14,Fórmula!$F$1:$G$6,2,FALSE),"")</f>
        <v>0.2</v>
      </c>
      <c r="X14" s="249" t="s">
        <v>53</v>
      </c>
      <c r="Y14" s="246">
        <f>+IFERROR(VLOOKUP(X14,Fórmula!$H$1:$I$6,2,FALSE),"")</f>
        <v>0.6</v>
      </c>
      <c r="Z14" s="242" t="s">
        <v>53</v>
      </c>
      <c r="AA14" s="246">
        <f>IF(Z14="Bajo",25%,IF(Z14="Moderado",50%,IF(Z14="Alto",75%,IF(Z14="Extremo",100%,""))))</f>
        <v>0.5</v>
      </c>
      <c r="AB14" s="253" t="s">
        <v>255</v>
      </c>
      <c r="AC14" s="68" t="s">
        <v>256</v>
      </c>
      <c r="AD14" s="35" t="s">
        <v>257</v>
      </c>
      <c r="AE14" s="40" t="s">
        <v>54</v>
      </c>
      <c r="AF14" s="27">
        <f t="shared" si="0"/>
        <v>0.25</v>
      </c>
      <c r="AG14" s="53" t="s">
        <v>155</v>
      </c>
      <c r="AH14" s="27">
        <f>IF(AG14="Manual",15%,IF(AG14="Automático",25%,""))</f>
        <v>0.15</v>
      </c>
      <c r="AI14" s="27">
        <f t="shared" si="2"/>
        <v>0.4</v>
      </c>
      <c r="AJ14" s="53" t="s">
        <v>156</v>
      </c>
      <c r="AK14" s="50" t="s">
        <v>154</v>
      </c>
      <c r="AL14" s="40" t="s">
        <v>258</v>
      </c>
      <c r="AM14" s="50" t="s">
        <v>23</v>
      </c>
      <c r="AN14" s="53" t="s">
        <v>259</v>
      </c>
      <c r="AO14" s="53" t="s">
        <v>24</v>
      </c>
      <c r="AP14" s="53" t="s">
        <v>86</v>
      </c>
      <c r="AQ14" s="53" t="s">
        <v>260</v>
      </c>
      <c r="AR14" s="53" t="s">
        <v>157</v>
      </c>
      <c r="AS14" s="53" t="s">
        <v>261</v>
      </c>
      <c r="AT14" s="53" t="s">
        <v>158</v>
      </c>
      <c r="AU14" s="53">
        <f>+AI14*AA14</f>
        <v>0.2</v>
      </c>
      <c r="AV14" s="28">
        <f>+AA14-AU14</f>
        <v>0.3</v>
      </c>
      <c r="AW14" s="242" t="str">
        <f>+IF(C14="Corrupción","Moderado",IF(AV18&lt;=25%,"Bajo",IF(AV18&lt;=50%,"Moderado",IF(AV18&lt;=75%,"Alto",IF(AV18&gt;75%,"Extremo","")))))</f>
        <v>Moderado</v>
      </c>
      <c r="AX14" s="243" t="s">
        <v>56</v>
      </c>
      <c r="AY14" s="116">
        <v>1</v>
      </c>
      <c r="AZ14" s="38" t="s">
        <v>262</v>
      </c>
      <c r="BA14" s="69" t="s">
        <v>263</v>
      </c>
      <c r="BB14" s="92">
        <v>44805</v>
      </c>
      <c r="BC14" s="92">
        <v>44926</v>
      </c>
      <c r="BD14" s="89" t="s">
        <v>264</v>
      </c>
      <c r="BE14" s="72">
        <v>44620</v>
      </c>
      <c r="BF14" s="73"/>
      <c r="BG14" s="30">
        <v>44681</v>
      </c>
      <c r="BH14" s="73"/>
      <c r="BI14" s="73"/>
      <c r="BJ14" s="30">
        <v>44742</v>
      </c>
      <c r="BK14" s="78"/>
      <c r="BL14" s="78"/>
      <c r="BM14" s="30">
        <v>44804</v>
      </c>
      <c r="BN14" s="131"/>
      <c r="BO14" s="78"/>
      <c r="BP14" s="30">
        <v>44865</v>
      </c>
      <c r="BQ14" s="78"/>
      <c r="BR14" s="78"/>
      <c r="BS14" s="30">
        <v>44926</v>
      </c>
      <c r="BT14" s="78"/>
      <c r="BU14" s="117"/>
    </row>
    <row r="15" spans="1:814 1028:1838 2052:2862 3076:3886 4100:4910 5124:5934 6148:6958 7172:7982 8196:9006 9220:10030 10244:11054 11268:12078 12292:13102 13316:14126 14340:15150 15364:16174" ht="226.5" customHeight="1" x14ac:dyDescent="0.3">
      <c r="A15" s="222"/>
      <c r="B15" s="221"/>
      <c r="C15" s="221"/>
      <c r="D15" s="221"/>
      <c r="E15" s="221"/>
      <c r="F15" s="252"/>
      <c r="G15" s="244"/>
      <c r="H15" s="221"/>
      <c r="I15" s="252"/>
      <c r="J15" s="221"/>
      <c r="K15" s="221"/>
      <c r="L15" s="245"/>
      <c r="M15" s="221"/>
      <c r="N15" s="221"/>
      <c r="O15" s="221"/>
      <c r="P15" s="221"/>
      <c r="Q15" s="221"/>
      <c r="R15" s="221"/>
      <c r="S15" s="247"/>
      <c r="T15" s="247"/>
      <c r="U15" s="247"/>
      <c r="V15" s="248"/>
      <c r="W15" s="254"/>
      <c r="X15" s="249"/>
      <c r="Y15" s="246"/>
      <c r="Z15" s="242"/>
      <c r="AA15" s="246"/>
      <c r="AB15" s="253"/>
      <c r="AC15" s="67" t="s">
        <v>265</v>
      </c>
      <c r="AD15" s="35" t="s">
        <v>266</v>
      </c>
      <c r="AE15" s="40" t="s">
        <v>54</v>
      </c>
      <c r="AF15" s="27">
        <f t="shared" si="0"/>
        <v>0.25</v>
      </c>
      <c r="AG15" s="53" t="s">
        <v>155</v>
      </c>
      <c r="AH15" s="27">
        <f>IF(AG15="Manual",15%,IF(AG15="Automático",25%,""))</f>
        <v>0.15</v>
      </c>
      <c r="AI15" s="27">
        <f t="shared" si="2"/>
        <v>0.4</v>
      </c>
      <c r="AJ15" s="53" t="s">
        <v>156</v>
      </c>
      <c r="AK15" s="50" t="s">
        <v>154</v>
      </c>
      <c r="AL15" s="40" t="s">
        <v>267</v>
      </c>
      <c r="AM15" s="50" t="s">
        <v>23</v>
      </c>
      <c r="AN15" s="53" t="s">
        <v>268</v>
      </c>
      <c r="AO15" s="53" t="s">
        <v>24</v>
      </c>
      <c r="AP15" s="53" t="s">
        <v>96</v>
      </c>
      <c r="AQ15" s="53" t="s">
        <v>269</v>
      </c>
      <c r="AR15" s="53" t="s">
        <v>157</v>
      </c>
      <c r="AS15" s="53" t="s">
        <v>270</v>
      </c>
      <c r="AT15" s="53" t="s">
        <v>158</v>
      </c>
      <c r="AU15" s="53">
        <f>+AV14*AI15</f>
        <v>0.12</v>
      </c>
      <c r="AV15" s="28">
        <f>+AV14-AU15</f>
        <v>0.18</v>
      </c>
      <c r="AW15" s="242"/>
      <c r="AX15" s="243"/>
      <c r="AY15" s="121">
        <v>2</v>
      </c>
      <c r="AZ15" s="38" t="s">
        <v>271</v>
      </c>
      <c r="BA15" s="69" t="s">
        <v>193</v>
      </c>
      <c r="BB15" s="92">
        <v>44805</v>
      </c>
      <c r="BC15" s="92">
        <v>44926</v>
      </c>
      <c r="BD15" s="89" t="s">
        <v>272</v>
      </c>
      <c r="BE15" s="72">
        <v>44620</v>
      </c>
      <c r="BF15" s="73"/>
      <c r="BG15" s="30">
        <v>44681</v>
      </c>
      <c r="BH15" s="73"/>
      <c r="BI15" s="73"/>
      <c r="BJ15" s="30">
        <v>44742</v>
      </c>
      <c r="BK15" s="78"/>
      <c r="BL15" s="78"/>
      <c r="BM15" s="30">
        <v>44804</v>
      </c>
      <c r="BN15" s="78"/>
      <c r="BO15" s="78"/>
      <c r="BP15" s="30">
        <v>44865</v>
      </c>
      <c r="BQ15" s="78"/>
      <c r="BR15" s="78"/>
      <c r="BS15" s="30">
        <v>44926</v>
      </c>
      <c r="BT15" s="78"/>
      <c r="BU15" s="117"/>
    </row>
    <row r="16" spans="1:814 1028:1838 2052:2862 3076:3886 4100:4910 5124:5934 6148:6958 7172:7982 8196:9006 9220:10030 10244:11054 11268:12078 12292:13102 13316:14126 14340:15150 15364:16174" ht="187.5" customHeight="1" x14ac:dyDescent="0.3">
      <c r="A16" s="222"/>
      <c r="B16" s="221"/>
      <c r="C16" s="221"/>
      <c r="D16" s="221"/>
      <c r="E16" s="221"/>
      <c r="F16" s="252"/>
      <c r="G16" s="244"/>
      <c r="H16" s="221"/>
      <c r="I16" s="252"/>
      <c r="J16" s="221"/>
      <c r="K16" s="221"/>
      <c r="L16" s="245"/>
      <c r="M16" s="221"/>
      <c r="N16" s="221"/>
      <c r="O16" s="221"/>
      <c r="P16" s="221"/>
      <c r="Q16" s="221"/>
      <c r="R16" s="221"/>
      <c r="S16" s="247"/>
      <c r="T16" s="247"/>
      <c r="U16" s="247"/>
      <c r="V16" s="248"/>
      <c r="W16" s="254"/>
      <c r="X16" s="249"/>
      <c r="Y16" s="246"/>
      <c r="Z16" s="242"/>
      <c r="AA16" s="246"/>
      <c r="AB16" s="253"/>
      <c r="AC16" s="67" t="s">
        <v>273</v>
      </c>
      <c r="AD16" s="35" t="s">
        <v>274</v>
      </c>
      <c r="AE16" s="40" t="s">
        <v>54</v>
      </c>
      <c r="AF16" s="27">
        <f t="shared" si="0"/>
        <v>0.25</v>
      </c>
      <c r="AG16" s="53" t="s">
        <v>155</v>
      </c>
      <c r="AH16" s="27">
        <f>IF(AG16="Manual",15%,IF(AG16="Automático",25%,""))</f>
        <v>0.15</v>
      </c>
      <c r="AI16" s="27">
        <f t="shared" si="2"/>
        <v>0.4</v>
      </c>
      <c r="AJ16" s="53" t="s">
        <v>156</v>
      </c>
      <c r="AK16" s="50" t="s">
        <v>154</v>
      </c>
      <c r="AL16" s="40" t="s">
        <v>275</v>
      </c>
      <c r="AM16" s="50" t="s">
        <v>23</v>
      </c>
      <c r="AN16" s="53" t="s">
        <v>276</v>
      </c>
      <c r="AO16" s="53" t="s">
        <v>40</v>
      </c>
      <c r="AP16" s="53" t="s">
        <v>277</v>
      </c>
      <c r="AQ16" s="53" t="s">
        <v>278</v>
      </c>
      <c r="AR16" s="53" t="s">
        <v>157</v>
      </c>
      <c r="AS16" s="53" t="s">
        <v>270</v>
      </c>
      <c r="AT16" s="53" t="s">
        <v>158</v>
      </c>
      <c r="AU16" s="53">
        <f>+AV15*AI16</f>
        <v>7.1999999999999995E-2</v>
      </c>
      <c r="AV16" s="28">
        <f>+AV15-AU16</f>
        <v>0.108</v>
      </c>
      <c r="AW16" s="242"/>
      <c r="AX16" s="243"/>
      <c r="AY16" s="121">
        <v>3</v>
      </c>
      <c r="AZ16" s="29"/>
      <c r="BA16" s="53" t="s">
        <v>270</v>
      </c>
      <c r="BB16" s="92">
        <v>44562</v>
      </c>
      <c r="BC16" s="92">
        <v>44926</v>
      </c>
      <c r="BD16" s="91"/>
      <c r="BE16" s="72">
        <v>44620</v>
      </c>
      <c r="BF16" s="73"/>
      <c r="BG16" s="30">
        <v>44681</v>
      </c>
      <c r="BH16" s="74"/>
      <c r="BI16" s="74"/>
      <c r="BJ16" s="30">
        <v>44742</v>
      </c>
      <c r="BK16" s="74"/>
      <c r="BL16" s="74"/>
      <c r="BM16" s="30">
        <v>44804</v>
      </c>
      <c r="BN16" s="74"/>
      <c r="BO16" s="74"/>
      <c r="BP16" s="30">
        <v>44865</v>
      </c>
      <c r="BQ16" s="74"/>
      <c r="BR16" s="74"/>
      <c r="BS16" s="30">
        <v>44926</v>
      </c>
      <c r="BT16" s="74"/>
      <c r="BU16" s="117"/>
    </row>
    <row r="17" spans="1:73" ht="242.25" customHeight="1" x14ac:dyDescent="0.3">
      <c r="A17" s="222"/>
      <c r="B17" s="221"/>
      <c r="C17" s="221"/>
      <c r="D17" s="221"/>
      <c r="E17" s="221"/>
      <c r="F17" s="252"/>
      <c r="G17" s="244"/>
      <c r="H17" s="221"/>
      <c r="I17" s="252"/>
      <c r="J17" s="221"/>
      <c r="K17" s="221"/>
      <c r="L17" s="245"/>
      <c r="M17" s="221"/>
      <c r="N17" s="221"/>
      <c r="O17" s="221"/>
      <c r="P17" s="221"/>
      <c r="Q17" s="221"/>
      <c r="R17" s="221"/>
      <c r="S17" s="247"/>
      <c r="T17" s="247"/>
      <c r="U17" s="247"/>
      <c r="V17" s="248"/>
      <c r="W17" s="254"/>
      <c r="X17" s="249"/>
      <c r="Y17" s="246"/>
      <c r="Z17" s="242"/>
      <c r="AA17" s="246"/>
      <c r="AB17" s="253"/>
      <c r="AC17" s="67" t="s">
        <v>279</v>
      </c>
      <c r="AD17" s="40" t="s">
        <v>280</v>
      </c>
      <c r="AE17" s="40" t="s">
        <v>54</v>
      </c>
      <c r="AF17" s="27">
        <f t="shared" si="0"/>
        <v>0.25</v>
      </c>
      <c r="AG17" s="53" t="s">
        <v>155</v>
      </c>
      <c r="AH17" s="27">
        <f>IF(AG17="Manual",15%,IF(AG17="Automático",25%,""))</f>
        <v>0.15</v>
      </c>
      <c r="AI17" s="27">
        <f t="shared" si="2"/>
        <v>0.4</v>
      </c>
      <c r="AJ17" s="53" t="s">
        <v>156</v>
      </c>
      <c r="AK17" s="50" t="s">
        <v>154</v>
      </c>
      <c r="AL17" s="40" t="s">
        <v>281</v>
      </c>
      <c r="AM17" s="50" t="s">
        <v>23</v>
      </c>
      <c r="AN17" s="53" t="s">
        <v>282</v>
      </c>
      <c r="AO17" s="53" t="s">
        <v>24</v>
      </c>
      <c r="AP17" s="53" t="s">
        <v>168</v>
      </c>
      <c r="AQ17" s="53" t="s">
        <v>283</v>
      </c>
      <c r="AR17" s="53" t="s">
        <v>157</v>
      </c>
      <c r="AS17" s="53" t="s">
        <v>284</v>
      </c>
      <c r="AT17" s="53" t="s">
        <v>158</v>
      </c>
      <c r="AU17" s="53">
        <f>+AV16*AI17</f>
        <v>4.3200000000000002E-2</v>
      </c>
      <c r="AV17" s="28">
        <f>+AV16-AU17</f>
        <v>6.4799999999999996E-2</v>
      </c>
      <c r="AW17" s="242"/>
      <c r="AX17" s="243"/>
      <c r="AY17" s="121">
        <v>4</v>
      </c>
      <c r="AZ17" s="29"/>
      <c r="BA17" s="53" t="s">
        <v>284</v>
      </c>
      <c r="BB17" s="92">
        <v>44562</v>
      </c>
      <c r="BC17" s="92">
        <v>44926</v>
      </c>
      <c r="BD17" s="91"/>
      <c r="BE17" s="72">
        <v>44620</v>
      </c>
      <c r="BF17" s="73"/>
      <c r="BG17" s="30">
        <v>44681</v>
      </c>
      <c r="BH17" s="73"/>
      <c r="BI17" s="73"/>
      <c r="BJ17" s="30">
        <v>44742</v>
      </c>
      <c r="BK17" s="73"/>
      <c r="BL17" s="73"/>
      <c r="BM17" s="30">
        <v>44804</v>
      </c>
      <c r="BN17" s="73"/>
      <c r="BO17" s="73"/>
      <c r="BP17" s="30">
        <v>44865</v>
      </c>
      <c r="BQ17" s="73"/>
      <c r="BR17" s="73"/>
      <c r="BS17" s="30">
        <v>44926</v>
      </c>
      <c r="BT17" s="73"/>
      <c r="BU17" s="117"/>
    </row>
    <row r="18" spans="1:73" ht="178.5" customHeight="1" x14ac:dyDescent="0.3">
      <c r="A18" s="222"/>
      <c r="B18" s="221"/>
      <c r="C18" s="221"/>
      <c r="D18" s="221"/>
      <c r="E18" s="221"/>
      <c r="F18" s="252"/>
      <c r="G18" s="244"/>
      <c r="H18" s="221"/>
      <c r="I18" s="252"/>
      <c r="J18" s="221"/>
      <c r="K18" s="221"/>
      <c r="L18" s="245"/>
      <c r="M18" s="221"/>
      <c r="N18" s="221"/>
      <c r="O18" s="221"/>
      <c r="P18" s="221"/>
      <c r="Q18" s="221"/>
      <c r="R18" s="221"/>
      <c r="S18" s="247"/>
      <c r="T18" s="247"/>
      <c r="U18" s="247"/>
      <c r="V18" s="248"/>
      <c r="W18" s="254"/>
      <c r="X18" s="249"/>
      <c r="Y18" s="246"/>
      <c r="Z18" s="242"/>
      <c r="AA18" s="246"/>
      <c r="AB18" s="253"/>
      <c r="AC18" s="67" t="s">
        <v>285</v>
      </c>
      <c r="AD18" s="40" t="s">
        <v>286</v>
      </c>
      <c r="AE18" s="40" t="s">
        <v>54</v>
      </c>
      <c r="AF18" s="27">
        <f t="shared" si="0"/>
        <v>0.25</v>
      </c>
      <c r="AG18" s="53" t="s">
        <v>155</v>
      </c>
      <c r="AH18" s="27">
        <f>IF(AG18="Manual",15%,IF(AG18="Automático",25%,""))</f>
        <v>0.15</v>
      </c>
      <c r="AI18" s="27">
        <f t="shared" si="2"/>
        <v>0.4</v>
      </c>
      <c r="AJ18" s="53" t="s">
        <v>156</v>
      </c>
      <c r="AK18" s="50" t="s">
        <v>154</v>
      </c>
      <c r="AL18" s="40" t="s">
        <v>287</v>
      </c>
      <c r="AM18" s="50" t="s">
        <v>23</v>
      </c>
      <c r="AN18" s="53" t="s">
        <v>259</v>
      </c>
      <c r="AO18" s="53" t="s">
        <v>24</v>
      </c>
      <c r="AP18" s="53" t="s">
        <v>96</v>
      </c>
      <c r="AQ18" s="53" t="s">
        <v>288</v>
      </c>
      <c r="AR18" s="53" t="s">
        <v>192</v>
      </c>
      <c r="AS18" s="53" t="s">
        <v>193</v>
      </c>
      <c r="AT18" s="53" t="s">
        <v>158</v>
      </c>
      <c r="AU18" s="53">
        <f>+AV17*AI18</f>
        <v>2.5919999999999999E-2</v>
      </c>
      <c r="AV18" s="28">
        <f>+AV17-AU18</f>
        <v>3.8879999999999998E-2</v>
      </c>
      <c r="AW18" s="242"/>
      <c r="AX18" s="243"/>
      <c r="AY18" s="121">
        <v>5</v>
      </c>
      <c r="AZ18" s="29"/>
      <c r="BA18" s="53" t="s">
        <v>193</v>
      </c>
      <c r="BB18" s="92">
        <v>44562</v>
      </c>
      <c r="BC18" s="92">
        <v>44926</v>
      </c>
      <c r="BD18" s="91"/>
      <c r="BE18" s="72">
        <v>44620</v>
      </c>
      <c r="BF18" s="73"/>
      <c r="BG18" s="30">
        <v>44681</v>
      </c>
      <c r="BH18" s="75"/>
      <c r="BI18" s="75"/>
      <c r="BJ18" s="30">
        <v>44742</v>
      </c>
      <c r="BK18" s="75"/>
      <c r="BL18" s="75"/>
      <c r="BM18" s="30">
        <v>44804</v>
      </c>
      <c r="BN18" s="75"/>
      <c r="BO18" s="75"/>
      <c r="BP18" s="30">
        <v>44865</v>
      </c>
      <c r="BQ18" s="75"/>
      <c r="BR18" s="75"/>
      <c r="BS18" s="30">
        <v>44926</v>
      </c>
      <c r="BT18" s="75"/>
      <c r="BU18" s="117"/>
    </row>
    <row r="19" spans="1:73" ht="305.39999999999998" customHeight="1" x14ac:dyDescent="0.3">
      <c r="A19" s="222" t="s">
        <v>159</v>
      </c>
      <c r="B19" s="221" t="s">
        <v>91</v>
      </c>
      <c r="C19" s="221" t="s">
        <v>55</v>
      </c>
      <c r="D19" s="221" t="s">
        <v>76</v>
      </c>
      <c r="E19" s="221" t="s">
        <v>77</v>
      </c>
      <c r="F19" s="252" t="s">
        <v>289</v>
      </c>
      <c r="G19" s="244" t="s">
        <v>290</v>
      </c>
      <c r="H19" s="221" t="s">
        <v>291</v>
      </c>
      <c r="I19" s="252" t="s">
        <v>292</v>
      </c>
      <c r="J19" s="221" t="s">
        <v>63</v>
      </c>
      <c r="K19" s="221">
        <v>2</v>
      </c>
      <c r="L19" s="245">
        <f>IF(J19="Diaria",+(K19/360),IF(J19="Mensual",+(K19/12),IF(J19="Bimestral",+(K19/6),IF(J19="Trimestral",+(K19/4),IF(J19="Semestral",+(K19/2),IF(J19="Anual",+(K19/1),""))))))</f>
        <v>0.16666666666666666</v>
      </c>
      <c r="M19" s="221" t="s">
        <v>29</v>
      </c>
      <c r="N19" s="221">
        <f>IF(M19="Menor al 1% del patrimonio de la Lotería de Bogotá",20%,IF(M19="Entre el 1% y el 3% del patrimonio de la Lotería de Bogotá",40%,IF(M19="Entre el 3% y el 6% del patrimonio de la Lotería de Bogotá",60%,IF(M19="Entre el 6% y el 10% del patrimonio de la Lotería de Bogotá",80%,IF(M19="Mayor al 10% del patrimonio de la Lotería de Bogotá",100%,IF(M19="NA",0%,""))))))</f>
        <v>0.2</v>
      </c>
      <c r="O19" s="221" t="s">
        <v>46</v>
      </c>
      <c r="P19" s="221">
        <f>IF(O19="El riesgo afecta la imagen de algún área de la organización",20%,IF(O19="El riesgo afecta la imagen de la entidad internamente, de conocimiento general nivel interno, de junta directiva y accionistas y/o de proveedores",40%,IF(O19="El riesgo afecta la imagen de la entidad con algunos usuarios de relevancia frente al logro de los objetivos",60%,IF(O19="El riesgo afecta la imagen de la entidad con efecto publicitario sistenido a nivel de sector administrativo, nivel departamental o municipal",80%,IF(O19="El riesgo afecta la imagen de la entidad a nivel nacional, con efecto publicitario sistenido a nivel país",100%,IF(O19="NA",0%,""))))))</f>
        <v>0.4</v>
      </c>
      <c r="Q19" s="221" t="s">
        <v>70</v>
      </c>
      <c r="R19" s="221">
        <f>IF(Q19="Interrupción de la operación por menos de un día",20%,IF(Q19="Interrupción de la operación por un día completo",40%,IF(Q19="Interrupción de la operación mayor a 1 día y menor a 2 días",60%,IF(Q19="Interrupción de la operación por dos días completos",80%,IF(Q19="Interrupción de la operación por más de dos días",100%,IF(Q19="NA",0%,""))))))</f>
        <v>0</v>
      </c>
      <c r="S19" s="247" t="s">
        <v>57</v>
      </c>
      <c r="T19" s="247" t="s">
        <v>70</v>
      </c>
      <c r="U19" s="247">
        <f>+MAX(N19,P19,R19)</f>
        <v>0.4</v>
      </c>
      <c r="V19" s="248" t="str">
        <f>IF(L19&lt;=20%,"Muy baja",IF(L19&lt;=40%,"Baja",IF(L19&lt;=60%,"Media",IF(L19&lt;=80%,"Alta",IF(L19&lt;=100%,"Muy alta",IF(L19&gt;=100%,"Muy alta",""))))))</f>
        <v>Muy baja</v>
      </c>
      <c r="W19" s="246">
        <f>+IFERROR(VLOOKUP(V19,Fórmula!$F$1:$G$6,2,FALSE),"")</f>
        <v>0.2</v>
      </c>
      <c r="X19" s="249" t="s">
        <v>53</v>
      </c>
      <c r="Y19" s="246">
        <f>+IFERROR(VLOOKUP(X19,Fórmula!$H$1:$I$6,2,FALSE),"")</f>
        <v>0.6</v>
      </c>
      <c r="Z19" s="242" t="s">
        <v>53</v>
      </c>
      <c r="AA19" s="246">
        <f>IF(Z19="Bajo",25%,IF(Z19="Moderado",50%,IF(Z19="Alto",75%,IF(Z19="Extremo",100%,""))))</f>
        <v>0.5</v>
      </c>
      <c r="AB19" s="253" t="s">
        <v>293</v>
      </c>
      <c r="AC19" s="35" t="s">
        <v>294</v>
      </c>
      <c r="AD19" s="35" t="s">
        <v>295</v>
      </c>
      <c r="AE19" s="40" t="s">
        <v>54</v>
      </c>
      <c r="AF19" s="27">
        <f t="shared" si="0"/>
        <v>0.25</v>
      </c>
      <c r="AG19" s="53" t="s">
        <v>155</v>
      </c>
      <c r="AH19" s="27">
        <f t="shared" ref="AH19:AH25" si="4">IF(AG19="Manual",15%,IF(AG19="Automático",25%,""))</f>
        <v>0.15</v>
      </c>
      <c r="AI19" s="27">
        <f t="shared" si="2"/>
        <v>0.4</v>
      </c>
      <c r="AJ19" s="53" t="s">
        <v>156</v>
      </c>
      <c r="AK19" s="50" t="s">
        <v>154</v>
      </c>
      <c r="AL19" s="40" t="s">
        <v>296</v>
      </c>
      <c r="AM19" s="50" t="s">
        <v>23</v>
      </c>
      <c r="AN19" s="53" t="s">
        <v>297</v>
      </c>
      <c r="AO19" s="53" t="s">
        <v>24</v>
      </c>
      <c r="AP19" s="53" t="s">
        <v>63</v>
      </c>
      <c r="AQ19" s="53" t="s">
        <v>298</v>
      </c>
      <c r="AR19" s="53" t="s">
        <v>157</v>
      </c>
      <c r="AS19" s="53" t="s">
        <v>299</v>
      </c>
      <c r="AT19" s="53" t="s">
        <v>158</v>
      </c>
      <c r="AU19" s="53">
        <f>+AI19*AA19</f>
        <v>0.2</v>
      </c>
      <c r="AV19" s="28">
        <f>+AA19-AU19</f>
        <v>0.3</v>
      </c>
      <c r="AW19" s="242" t="str">
        <f>+IF(C19="Corrupción","Moderado",IF(AV20&lt;=25%,"Bajo",IF(AV20&lt;=50%,"Moderado",IF(AV20&lt;=75%,"Alto",IF(AV20&gt;75%,"Extremo","")))))</f>
        <v>Moderado</v>
      </c>
      <c r="AX19" s="243" t="s">
        <v>56</v>
      </c>
      <c r="AY19" s="116">
        <v>1</v>
      </c>
      <c r="AZ19" s="53" t="s">
        <v>300</v>
      </c>
      <c r="BA19" s="50" t="s">
        <v>111</v>
      </c>
      <c r="BB19" s="92">
        <v>44562</v>
      </c>
      <c r="BC19" s="92">
        <v>44926</v>
      </c>
      <c r="BD19" s="53" t="s">
        <v>301</v>
      </c>
      <c r="BE19" s="72">
        <v>44620</v>
      </c>
      <c r="BF19" s="73"/>
      <c r="BG19" s="30">
        <v>44681</v>
      </c>
      <c r="BH19" s="73"/>
      <c r="BI19" s="73"/>
      <c r="BJ19" s="30">
        <v>44742</v>
      </c>
      <c r="BK19" s="30"/>
      <c r="BL19" s="30"/>
      <c r="BM19" s="30">
        <v>44804</v>
      </c>
      <c r="BN19" s="30"/>
      <c r="BO19" s="30"/>
      <c r="BP19" s="30">
        <v>44865</v>
      </c>
      <c r="BQ19" s="30"/>
      <c r="BR19" s="30"/>
      <c r="BS19" s="30">
        <v>44926</v>
      </c>
      <c r="BT19" s="30"/>
      <c r="BU19" s="117"/>
    </row>
    <row r="20" spans="1:73" ht="393.6" customHeight="1" thickBot="1" x14ac:dyDescent="0.35">
      <c r="A20" s="222"/>
      <c r="B20" s="221"/>
      <c r="C20" s="221"/>
      <c r="D20" s="221"/>
      <c r="E20" s="221"/>
      <c r="F20" s="252"/>
      <c r="G20" s="244"/>
      <c r="H20" s="221"/>
      <c r="I20" s="252"/>
      <c r="J20" s="221"/>
      <c r="K20" s="221"/>
      <c r="L20" s="245"/>
      <c r="M20" s="221"/>
      <c r="N20" s="221"/>
      <c r="O20" s="221"/>
      <c r="P20" s="221"/>
      <c r="Q20" s="221"/>
      <c r="R20" s="221"/>
      <c r="S20" s="247"/>
      <c r="T20" s="247"/>
      <c r="U20" s="247"/>
      <c r="V20" s="248"/>
      <c r="W20" s="246"/>
      <c r="X20" s="249"/>
      <c r="Y20" s="246"/>
      <c r="Z20" s="242"/>
      <c r="AA20" s="246"/>
      <c r="AB20" s="253"/>
      <c r="AC20" s="35" t="s">
        <v>302</v>
      </c>
      <c r="AD20" s="35" t="s">
        <v>303</v>
      </c>
      <c r="AE20" s="40" t="s">
        <v>54</v>
      </c>
      <c r="AF20" s="27">
        <f t="shared" si="0"/>
        <v>0.25</v>
      </c>
      <c r="AG20" s="53" t="s">
        <v>155</v>
      </c>
      <c r="AH20" s="27">
        <f t="shared" si="4"/>
        <v>0.15</v>
      </c>
      <c r="AI20" s="27">
        <f t="shared" si="2"/>
        <v>0.4</v>
      </c>
      <c r="AJ20" s="53" t="s">
        <v>156</v>
      </c>
      <c r="AK20" s="50" t="s">
        <v>159</v>
      </c>
      <c r="AL20" s="40"/>
      <c r="AM20" s="50" t="s">
        <v>23</v>
      </c>
      <c r="AN20" s="53" t="s">
        <v>304</v>
      </c>
      <c r="AO20" s="53" t="s">
        <v>24</v>
      </c>
      <c r="AP20" s="53" t="s">
        <v>96</v>
      </c>
      <c r="AQ20" s="53" t="s">
        <v>305</v>
      </c>
      <c r="AR20" s="53" t="s">
        <v>157</v>
      </c>
      <c r="AS20" s="53" t="s">
        <v>111</v>
      </c>
      <c r="AT20" s="53" t="s">
        <v>158</v>
      </c>
      <c r="AU20" s="53">
        <f>+AV19*AI20</f>
        <v>0.12</v>
      </c>
      <c r="AV20" s="28">
        <f>+AV19-AU20</f>
        <v>0.18</v>
      </c>
      <c r="AW20" s="242"/>
      <c r="AX20" s="243"/>
      <c r="AY20" s="121">
        <v>2</v>
      </c>
      <c r="AZ20" s="40" t="s">
        <v>306</v>
      </c>
      <c r="BA20" s="50" t="s">
        <v>111</v>
      </c>
      <c r="BB20" s="92">
        <v>44562</v>
      </c>
      <c r="BC20" s="92">
        <v>44926</v>
      </c>
      <c r="BD20" s="53" t="s">
        <v>307</v>
      </c>
      <c r="BE20" s="72">
        <v>44620</v>
      </c>
      <c r="BF20" s="73"/>
      <c r="BG20" s="30">
        <v>44681</v>
      </c>
      <c r="BH20" s="73"/>
      <c r="BI20" s="73"/>
      <c r="BJ20" s="30" t="s">
        <v>308</v>
      </c>
      <c r="BK20" s="30"/>
      <c r="BL20" s="30"/>
      <c r="BM20" s="30">
        <v>44804</v>
      </c>
      <c r="BN20" s="137"/>
      <c r="BO20" s="138"/>
      <c r="BP20" s="30">
        <v>44865</v>
      </c>
      <c r="BQ20" s="137"/>
      <c r="BR20" s="139"/>
      <c r="BS20" s="30">
        <v>44926</v>
      </c>
      <c r="BT20" s="137"/>
      <c r="BU20" s="117"/>
    </row>
    <row r="21" spans="1:73" ht="179.4" x14ac:dyDescent="0.3">
      <c r="A21" s="258" t="s">
        <v>159</v>
      </c>
      <c r="B21" s="256" t="s">
        <v>101</v>
      </c>
      <c r="C21" s="256" t="s">
        <v>55</v>
      </c>
      <c r="D21" s="256" t="s">
        <v>76</v>
      </c>
      <c r="E21" s="256" t="s">
        <v>77</v>
      </c>
      <c r="F21" s="259" t="s">
        <v>309</v>
      </c>
      <c r="G21" s="278" t="s">
        <v>310</v>
      </c>
      <c r="H21" s="256" t="s">
        <v>311</v>
      </c>
      <c r="I21" s="256" t="s">
        <v>312</v>
      </c>
      <c r="J21" s="256" t="s">
        <v>32</v>
      </c>
      <c r="K21" s="256">
        <v>72</v>
      </c>
      <c r="L21" s="257">
        <f>IF(J21="Diaria",+(K21/360),IF(J21="Mensual",+(K21/12),IF(J21="Bimestral",+(K21/6),IF(J21="Trimestral",+(K21/4),IF(J21="Semestral",+(K21/2),IF(J21="Anual",+(K21/1),""))))))</f>
        <v>0.2</v>
      </c>
      <c r="M21" s="256" t="s">
        <v>70</v>
      </c>
      <c r="N21" s="256">
        <f>IF(M21="Menor al 1% del patrimonio de la Lotería de Bogotá",20%,IF(M21="Entre el 1% y el 3% del patrimonio de la Lotería de Bogotá",40%,IF(M21="Entre el 3% y el 6% del patrimonio de la Lotería de Bogotá",60%,IF(M21="Entre el 6% y el 10% del patrimonio de la Lotería de Bogotá",80%,IF(M21="Mayor al 10% del patrimonio de la Lotería de Bogotá",100%,IF(M21="NA",0%,""))))))</f>
        <v>0</v>
      </c>
      <c r="O21" s="256" t="s">
        <v>61</v>
      </c>
      <c r="P21" s="256">
        <f>IF(O21="El riesgo afecta la imagen de algún área de la organización",20%,IF(O21="El riesgo afecta la imagen de la entidad internamente, de conocimiento general nivel interno, de junta directiva y accionistas y/o de proveedores",40%,IF(O21="El riesgo afecta la imagen de la entidad con algunos usuarios de relevancia frente al logro de los objetivos",60%,IF(O21="El riesgo afecta la imagen de la entidad con efecto publicitario sistenido a nivel de sector administrativo, nivel departamental o municipal",80%,IF(O21="El riesgo afecta la imagen de la entidad a nivel nacional, con efecto publicitario sistenido a nivel país",100%,IF(O21="NA",0%,""))))))</f>
        <v>0.6</v>
      </c>
      <c r="Q21" s="256" t="s">
        <v>70</v>
      </c>
      <c r="R21" s="256">
        <f>IF(Q21="Interrupción de la operación por menos de un día",20%,IF(Q21="Interrupción de la operación por un día completo",40%,IF(Q21="Interrupción de la operación mayor a 1 día y menor a 2 días",60%,IF(Q21="Interrupción de la operación por dos días completos",80%,IF(Q21="Interrupción de la operación por más de dos días",100%,IF(Q21="NA",0%,""))))))</f>
        <v>0</v>
      </c>
      <c r="S21" s="275" t="s">
        <v>69</v>
      </c>
      <c r="T21" s="275" t="s">
        <v>81</v>
      </c>
      <c r="U21" s="275">
        <f>+MAX(N21,P21,R21)</f>
        <v>0.6</v>
      </c>
      <c r="V21" s="276" t="str">
        <f>IF(L21&lt;=20%,"Muy baja",IF(L21&lt;=40%,"Baja",IF(L21&lt;=60%,"Media",IF(L21&lt;=80%,"Alta",IF(L21&lt;=100%,"Muy alta",IF(L21&gt;=100%,"Muy alta",""))))))</f>
        <v>Muy baja</v>
      </c>
      <c r="W21" s="264">
        <v>0.2</v>
      </c>
      <c r="X21" s="277" t="str">
        <f>IF(U21=20%,"Leve",IF(U21=40%,"Menor",IF(U21=60%,"Moderado",IF(U21=80%,"Mayor",IF(U21=100%,"Catastrófico","")))))</f>
        <v>Moderado</v>
      </c>
      <c r="Y21" s="262">
        <v>0.6</v>
      </c>
      <c r="Z21" s="263" t="s">
        <v>53</v>
      </c>
      <c r="AA21" s="264">
        <f>IF(Z21="Bajo",25%,IF(Z21="Moderado",50%,IF(Z21="Alto",75%,IF(Z21="Extremo",100%,""))))</f>
        <v>0.5</v>
      </c>
      <c r="AB21" s="265" t="s">
        <v>313</v>
      </c>
      <c r="AC21" s="40" t="s">
        <v>314</v>
      </c>
      <c r="AD21" s="40" t="s">
        <v>315</v>
      </c>
      <c r="AE21" s="40" t="s">
        <v>37</v>
      </c>
      <c r="AF21" s="27">
        <f t="shared" si="0"/>
        <v>0.15</v>
      </c>
      <c r="AG21" s="53" t="s">
        <v>155</v>
      </c>
      <c r="AH21" s="27">
        <f t="shared" si="4"/>
        <v>0.15</v>
      </c>
      <c r="AI21" s="27">
        <f t="shared" si="2"/>
        <v>0.3</v>
      </c>
      <c r="AJ21" s="53" t="s">
        <v>156</v>
      </c>
      <c r="AK21" s="50" t="s">
        <v>159</v>
      </c>
      <c r="AL21" s="40"/>
      <c r="AM21" s="50" t="s">
        <v>23</v>
      </c>
      <c r="AN21" s="53" t="s">
        <v>316</v>
      </c>
      <c r="AO21" s="53" t="s">
        <v>40</v>
      </c>
      <c r="AP21" s="53" t="s">
        <v>317</v>
      </c>
      <c r="AQ21" s="53" t="s">
        <v>318</v>
      </c>
      <c r="AR21" s="53" t="s">
        <v>157</v>
      </c>
      <c r="AS21" s="53" t="s">
        <v>319</v>
      </c>
      <c r="AT21" s="53" t="s">
        <v>158</v>
      </c>
      <c r="AU21" s="52">
        <f>+AI21*AA21</f>
        <v>0.15</v>
      </c>
      <c r="AV21" s="58">
        <f>+AA21-AU21</f>
        <v>0.35</v>
      </c>
      <c r="AW21" s="263" t="str">
        <f>+IF(C21="Corrupción","Moderado",IF(#REF!&lt;=25%,"Bajo",IF(#REF!&lt;=50%,"Moderado",IF(#REF!&lt;=75%,"Alto",IF(#REF!&gt;75%,"Extremo","")))))</f>
        <v>Moderado</v>
      </c>
      <c r="AX21" s="267" t="s">
        <v>56</v>
      </c>
      <c r="AY21" s="116">
        <v>1</v>
      </c>
      <c r="AZ21" s="29" t="s">
        <v>320</v>
      </c>
      <c r="BA21" s="91" t="s">
        <v>321</v>
      </c>
      <c r="BB21" s="92">
        <v>44562</v>
      </c>
      <c r="BC21" s="92">
        <v>44925</v>
      </c>
      <c r="BD21" s="91" t="s">
        <v>322</v>
      </c>
      <c r="BE21" s="72">
        <v>44620</v>
      </c>
      <c r="BF21" s="73"/>
      <c r="BG21" s="30">
        <v>44681</v>
      </c>
      <c r="BH21" s="73"/>
      <c r="BI21" s="73"/>
      <c r="BJ21" s="30">
        <v>44742</v>
      </c>
      <c r="BK21" s="78"/>
      <c r="BL21" s="134"/>
      <c r="BM21" s="30">
        <v>44804</v>
      </c>
      <c r="BN21" s="78"/>
      <c r="BO21" s="135"/>
      <c r="BP21" s="30">
        <v>44865</v>
      </c>
      <c r="BQ21" s="78"/>
      <c r="BR21" s="135"/>
      <c r="BS21" s="30">
        <v>44926</v>
      </c>
      <c r="BT21" s="78"/>
      <c r="BU21" s="117"/>
    </row>
    <row r="22" spans="1:73" ht="317.39999999999998" x14ac:dyDescent="0.3">
      <c r="A22" s="222"/>
      <c r="B22" s="221"/>
      <c r="C22" s="221"/>
      <c r="D22" s="221"/>
      <c r="E22" s="221"/>
      <c r="F22" s="250"/>
      <c r="G22" s="244"/>
      <c r="H22" s="221"/>
      <c r="I22" s="221"/>
      <c r="J22" s="221"/>
      <c r="K22" s="221"/>
      <c r="L22" s="245"/>
      <c r="M22" s="221"/>
      <c r="N22" s="221"/>
      <c r="O22" s="221"/>
      <c r="P22" s="221"/>
      <c r="Q22" s="221"/>
      <c r="R22" s="221"/>
      <c r="S22" s="247"/>
      <c r="T22" s="247"/>
      <c r="U22" s="247"/>
      <c r="V22" s="248"/>
      <c r="W22" s="246"/>
      <c r="X22" s="249"/>
      <c r="Y22" s="255"/>
      <c r="Z22" s="242"/>
      <c r="AA22" s="246"/>
      <c r="AB22" s="266"/>
      <c r="AC22" s="40" t="s">
        <v>323</v>
      </c>
      <c r="AD22" s="40" t="s">
        <v>324</v>
      </c>
      <c r="AE22" s="40" t="s">
        <v>37</v>
      </c>
      <c r="AF22" s="27">
        <f t="shared" si="0"/>
        <v>0.15</v>
      </c>
      <c r="AG22" s="53" t="s">
        <v>155</v>
      </c>
      <c r="AH22" s="27">
        <f t="shared" si="4"/>
        <v>0.15</v>
      </c>
      <c r="AI22" s="27">
        <f t="shared" si="2"/>
        <v>0.3</v>
      </c>
      <c r="AJ22" s="53" t="s">
        <v>156</v>
      </c>
      <c r="AK22" s="50" t="s">
        <v>154</v>
      </c>
      <c r="AL22" s="40" t="s">
        <v>325</v>
      </c>
      <c r="AM22" s="50" t="s">
        <v>39</v>
      </c>
      <c r="AN22" s="53" t="s">
        <v>326</v>
      </c>
      <c r="AO22" s="53" t="s">
        <v>40</v>
      </c>
      <c r="AP22" s="53" t="s">
        <v>327</v>
      </c>
      <c r="AQ22" s="53" t="s">
        <v>318</v>
      </c>
      <c r="AR22" s="53" t="s">
        <v>157</v>
      </c>
      <c r="AS22" s="53" t="s">
        <v>319</v>
      </c>
      <c r="AT22" s="53" t="s">
        <v>158</v>
      </c>
      <c r="AU22" s="53">
        <f>+AV21*AI22</f>
        <v>0.105</v>
      </c>
      <c r="AV22" s="28">
        <f>+AV21-AU22</f>
        <v>0.245</v>
      </c>
      <c r="AW22" s="242"/>
      <c r="AX22" s="243"/>
      <c r="AY22" s="273">
        <v>2</v>
      </c>
      <c r="AZ22" s="266" t="s">
        <v>328</v>
      </c>
      <c r="BA22" s="274" t="s">
        <v>111</v>
      </c>
      <c r="BB22" s="260">
        <v>44562</v>
      </c>
      <c r="BC22" s="260">
        <v>44925</v>
      </c>
      <c r="BD22" s="261" t="s">
        <v>329</v>
      </c>
      <c r="BE22" s="72">
        <v>44620</v>
      </c>
      <c r="BF22" s="73"/>
      <c r="BG22" s="30">
        <v>44681</v>
      </c>
      <c r="BH22" s="73"/>
      <c r="BI22" s="73"/>
      <c r="BJ22" s="30">
        <v>44742</v>
      </c>
      <c r="BK22" s="120"/>
      <c r="BL22" s="78"/>
      <c r="BM22" s="30">
        <v>44804</v>
      </c>
      <c r="BN22" s="120"/>
      <c r="BO22" s="78"/>
      <c r="BP22" s="30">
        <v>44865</v>
      </c>
      <c r="BQ22" s="120"/>
      <c r="BR22" s="78"/>
      <c r="BS22" s="30">
        <v>44926</v>
      </c>
      <c r="BT22" s="78"/>
      <c r="BU22" s="117"/>
    </row>
    <row r="23" spans="1:73" ht="138.75" customHeight="1" thickBot="1" x14ac:dyDescent="0.35">
      <c r="A23" s="222"/>
      <c r="B23" s="221"/>
      <c r="C23" s="221"/>
      <c r="D23" s="221"/>
      <c r="E23" s="221"/>
      <c r="F23" s="250"/>
      <c r="G23" s="244"/>
      <c r="H23" s="221"/>
      <c r="I23" s="221"/>
      <c r="J23" s="221"/>
      <c r="K23" s="221"/>
      <c r="L23" s="245"/>
      <c r="M23" s="221"/>
      <c r="N23" s="221"/>
      <c r="O23" s="221"/>
      <c r="P23" s="221"/>
      <c r="Q23" s="221"/>
      <c r="R23" s="221"/>
      <c r="S23" s="247"/>
      <c r="T23" s="247"/>
      <c r="U23" s="247"/>
      <c r="V23" s="248"/>
      <c r="W23" s="246"/>
      <c r="X23" s="249"/>
      <c r="Y23" s="255"/>
      <c r="Z23" s="242"/>
      <c r="AA23" s="246"/>
      <c r="AB23" s="266"/>
      <c r="AC23" s="40" t="s">
        <v>330</v>
      </c>
      <c r="AD23" s="40" t="s">
        <v>331</v>
      </c>
      <c r="AE23" s="40" t="s">
        <v>54</v>
      </c>
      <c r="AF23" s="27">
        <f t="shared" si="0"/>
        <v>0.25</v>
      </c>
      <c r="AG23" s="53" t="s">
        <v>155</v>
      </c>
      <c r="AH23" s="27">
        <f t="shared" si="4"/>
        <v>0.15</v>
      </c>
      <c r="AI23" s="27">
        <f t="shared" si="2"/>
        <v>0.4</v>
      </c>
      <c r="AJ23" s="53" t="s">
        <v>156</v>
      </c>
      <c r="AK23" s="50" t="s">
        <v>154</v>
      </c>
      <c r="AL23" s="40" t="s">
        <v>332</v>
      </c>
      <c r="AM23" s="50" t="s">
        <v>39</v>
      </c>
      <c r="AN23" s="53" t="s">
        <v>333</v>
      </c>
      <c r="AO23" s="53" t="s">
        <v>24</v>
      </c>
      <c r="AP23" s="53" t="s">
        <v>334</v>
      </c>
      <c r="AQ23" s="53" t="s">
        <v>335</v>
      </c>
      <c r="AR23" s="53" t="s">
        <v>157</v>
      </c>
      <c r="AS23" s="53" t="s">
        <v>336</v>
      </c>
      <c r="AT23" s="53" t="s">
        <v>158</v>
      </c>
      <c r="AU23" s="53">
        <f>+AV22*AI23</f>
        <v>9.8000000000000004E-2</v>
      </c>
      <c r="AV23" s="28">
        <f>+AV22-AU23</f>
        <v>0.14699999999999999</v>
      </c>
      <c r="AW23" s="242"/>
      <c r="AX23" s="243"/>
      <c r="AY23" s="273"/>
      <c r="AZ23" s="266"/>
      <c r="BA23" s="274"/>
      <c r="BB23" s="260"/>
      <c r="BC23" s="260"/>
      <c r="BD23" s="261"/>
      <c r="BE23" s="72">
        <v>44620</v>
      </c>
      <c r="BF23" s="73"/>
      <c r="BG23" s="30">
        <v>44681</v>
      </c>
      <c r="BH23" s="74"/>
      <c r="BI23" s="74"/>
      <c r="BJ23" s="30">
        <v>44742</v>
      </c>
      <c r="BK23" s="120"/>
      <c r="BL23" s="78"/>
      <c r="BM23" s="30">
        <v>44804</v>
      </c>
      <c r="BN23" s="120"/>
      <c r="BO23" s="74"/>
      <c r="BP23" s="30">
        <v>44865</v>
      </c>
      <c r="BQ23" s="120"/>
      <c r="BR23" s="74"/>
      <c r="BS23" s="30">
        <v>44926</v>
      </c>
      <c r="BT23" s="74"/>
      <c r="BU23" s="117"/>
    </row>
    <row r="24" spans="1:73" ht="128.25" customHeight="1" x14ac:dyDescent="0.3">
      <c r="A24" s="268" t="s">
        <v>159</v>
      </c>
      <c r="B24" s="270" t="s">
        <v>105</v>
      </c>
      <c r="C24" s="270" t="s">
        <v>55</v>
      </c>
      <c r="D24" s="270" t="s">
        <v>76</v>
      </c>
      <c r="E24" s="256" t="s">
        <v>77</v>
      </c>
      <c r="F24" s="256" t="s">
        <v>343</v>
      </c>
      <c r="G24" s="256" t="s">
        <v>344</v>
      </c>
      <c r="H24" s="270" t="s">
        <v>345</v>
      </c>
      <c r="I24" s="270" t="s">
        <v>346</v>
      </c>
      <c r="J24" s="270" t="s">
        <v>96</v>
      </c>
      <c r="K24" s="270">
        <v>1</v>
      </c>
      <c r="L24" s="257">
        <f>IF(J24="Diaria",+(K24/360),IF(J24="Mensual",+(K24/12),IF(J24="Bimestral",+(K24/6),IF(J24="Trimestral",+(K24/4),IF(J24="Semestral",+(K24/2),IF(J24="Anual",+(K24/1),""))))))</f>
        <v>1</v>
      </c>
      <c r="M24" s="256" t="s">
        <v>29</v>
      </c>
      <c r="N24" s="256">
        <f>IF(M24="Menor al 1% del patrimonio de la Lotería de Bogotá",20%,IF(M24="Entre el 1% y el 3% del patrimonio de la Lotería de Bogotá",40%,IF(M24="Entre el 3% y el 6% del patrimonio de la Lotería de Bogotá",60%,IF(M24="Entre el 6% y el 10% del patrimonio de la Lotería de Bogotá",80%,IF(M24="Mayor al 10% del patrimonio de la Lotería de Bogotá",100%,IF(M24="NA",0%,""))))))</f>
        <v>0.2</v>
      </c>
      <c r="O24" s="256" t="s">
        <v>61</v>
      </c>
      <c r="P24" s="256">
        <f>IF(O24="El riesgo afecta la imagen de algún área de la organización",20%,IF(O24="El riesgo afecta la imagen de la entidad internamente, de conocimiento general nivel interno, de junta directiva y accionistas y/o de proveedores",40%,IF(O24="El riesgo afecta la imagen de la entidad con algunos usuarios de relevancia frente al logro de los objetivos",60%,IF(O24="El riesgo afecta la imagen de la entidad con efecto publicitario sistenido a nivel de sector administrativo, nivel departamental o municipal",80%,IF(O24="El riesgo afecta la imagen de la entidad a nivel nacional, con efecto publicitario sistenido a nivel país",100%,IF(O24="NA",0%,""))))))</f>
        <v>0.6</v>
      </c>
      <c r="Q24" s="270" t="s">
        <v>70</v>
      </c>
      <c r="S24" s="283" t="s">
        <v>57</v>
      </c>
      <c r="T24" s="285" t="s">
        <v>27</v>
      </c>
      <c r="V24" s="287" t="str">
        <f>IF(L24&lt;=20%,"Muy baja",IF(L24&lt;=40%,"Baja",IF(L24&lt;=60%,"Media",IF(L24&lt;=80%,"Alta",IF(L24&lt;=100%,"Muy alta",IF(L24&gt;=100%,"Muy alta",""))))))</f>
        <v>Muy alta</v>
      </c>
      <c r="W24" s="45"/>
      <c r="X24" s="277" t="str">
        <f>IF(U24=20%,"Leve",IF(U24=40%,"Menor",IF(U24=60%,"Moderado",IF(U24=80%,"Mayor",IF(U24=100%,"Catastrófico","")))))</f>
        <v/>
      </c>
      <c r="Y24" s="45"/>
      <c r="Z24" s="290" t="s">
        <v>115</v>
      </c>
      <c r="AB24" s="280"/>
      <c r="AC24" s="127" t="s">
        <v>388</v>
      </c>
      <c r="AD24" s="153" t="s">
        <v>389</v>
      </c>
      <c r="AE24" s="204" t="s">
        <v>54</v>
      </c>
      <c r="AF24" s="199">
        <f t="shared" si="0"/>
        <v>0.25</v>
      </c>
      <c r="AG24" s="205" t="s">
        <v>155</v>
      </c>
      <c r="AH24" s="199">
        <f t="shared" si="4"/>
        <v>0.15</v>
      </c>
      <c r="AI24" s="199">
        <f t="shared" si="2"/>
        <v>0.4</v>
      </c>
      <c r="AJ24" s="204" t="s">
        <v>156</v>
      </c>
      <c r="AK24" s="201" t="s">
        <v>154</v>
      </c>
      <c r="AL24" s="202" t="s">
        <v>339</v>
      </c>
      <c r="AM24" s="201" t="s">
        <v>23</v>
      </c>
      <c r="AN24" s="200" t="s">
        <v>337</v>
      </c>
      <c r="AO24" s="200" t="s">
        <v>40</v>
      </c>
      <c r="AP24" s="200" t="s">
        <v>338</v>
      </c>
      <c r="AQ24" s="200" t="s">
        <v>340</v>
      </c>
      <c r="AR24" s="200" t="s">
        <v>157</v>
      </c>
      <c r="AS24" s="200" t="s">
        <v>390</v>
      </c>
      <c r="AT24" s="204" t="s">
        <v>158</v>
      </c>
      <c r="AU24" s="49">
        <f>+AI24*AA24</f>
        <v>0</v>
      </c>
      <c r="AV24" s="58">
        <f>+AA24-AU24</f>
        <v>0</v>
      </c>
      <c r="AW24" s="263" t="str">
        <f>+IF(C24="Corrupción","Moderado",IF(AV25&lt;=25%,"Bajo",IF(AV25&lt;=50%,"Moderado",IF(AV25&lt;=75%,"Alto",IF(AV25&gt;75%,"Extremo","")))))</f>
        <v>Moderado</v>
      </c>
      <c r="AX24" s="304" t="s">
        <v>56</v>
      </c>
      <c r="AY24" s="124">
        <v>1</v>
      </c>
      <c r="AZ24" s="87" t="s">
        <v>341</v>
      </c>
      <c r="BA24" s="141" t="s">
        <v>390</v>
      </c>
      <c r="BB24" s="92">
        <v>44927</v>
      </c>
      <c r="BC24" s="92">
        <v>45291</v>
      </c>
      <c r="BD24" s="71" t="s">
        <v>342</v>
      </c>
      <c r="BE24" s="72">
        <v>44985</v>
      </c>
      <c r="BF24" s="73"/>
      <c r="BG24" s="78">
        <v>45046</v>
      </c>
      <c r="BH24" s="73"/>
      <c r="BI24" s="85"/>
      <c r="BJ24" s="30">
        <v>45107</v>
      </c>
      <c r="BK24" s="30"/>
      <c r="BL24" s="30"/>
      <c r="BM24" s="30">
        <v>45169</v>
      </c>
      <c r="BN24" s="73"/>
      <c r="BO24" s="30"/>
      <c r="BP24" s="30">
        <v>45230</v>
      </c>
      <c r="BQ24" s="73"/>
      <c r="BR24" s="139"/>
      <c r="BS24" s="30">
        <v>45291</v>
      </c>
      <c r="BT24" s="30"/>
      <c r="BU24" s="117"/>
    </row>
    <row r="25" spans="1:73" ht="159" thickBot="1" x14ac:dyDescent="0.35">
      <c r="A25" s="269"/>
      <c r="B25" s="271"/>
      <c r="C25" s="271"/>
      <c r="D25" s="271"/>
      <c r="E25" s="272"/>
      <c r="F25" s="272"/>
      <c r="G25" s="272"/>
      <c r="H25" s="271"/>
      <c r="I25" s="271"/>
      <c r="J25" s="271"/>
      <c r="K25" s="271"/>
      <c r="L25" s="279"/>
      <c r="M25" s="272"/>
      <c r="N25" s="272"/>
      <c r="O25" s="272"/>
      <c r="P25" s="272"/>
      <c r="Q25" s="271"/>
      <c r="S25" s="284"/>
      <c r="T25" s="286"/>
      <c r="V25" s="288"/>
      <c r="W25" s="46"/>
      <c r="X25" s="289"/>
      <c r="Y25" s="46"/>
      <c r="Z25" s="291"/>
      <c r="AB25" s="281"/>
      <c r="AC25" s="128" t="s">
        <v>391</v>
      </c>
      <c r="AD25" s="128" t="s">
        <v>392</v>
      </c>
      <c r="AE25" s="128" t="s">
        <v>54</v>
      </c>
      <c r="AF25" s="203">
        <f t="shared" si="0"/>
        <v>0.25</v>
      </c>
      <c r="AG25" s="206" t="s">
        <v>155</v>
      </c>
      <c r="AH25" s="203">
        <f t="shared" si="4"/>
        <v>0.15</v>
      </c>
      <c r="AI25" s="203">
        <f t="shared" si="2"/>
        <v>0.4</v>
      </c>
      <c r="AJ25" s="128" t="s">
        <v>156</v>
      </c>
      <c r="AK25" s="157" t="s">
        <v>154</v>
      </c>
      <c r="AL25" s="128" t="s">
        <v>347</v>
      </c>
      <c r="AM25" s="157" t="s">
        <v>23</v>
      </c>
      <c r="AN25" s="128" t="s">
        <v>348</v>
      </c>
      <c r="AO25" s="132" t="s">
        <v>40</v>
      </c>
      <c r="AP25" s="132" t="s">
        <v>393</v>
      </c>
      <c r="AQ25" s="128" t="s">
        <v>349</v>
      </c>
      <c r="AR25" s="132" t="s">
        <v>157</v>
      </c>
      <c r="AS25" s="128" t="s">
        <v>350</v>
      </c>
      <c r="AT25" s="128" t="s">
        <v>158</v>
      </c>
      <c r="AU25" s="48">
        <f>+AV24*AI25</f>
        <v>0</v>
      </c>
      <c r="AV25" s="59">
        <f>+AV24-AU25</f>
        <v>0</v>
      </c>
      <c r="AW25" s="282"/>
      <c r="AX25" s="305"/>
      <c r="AY25" s="125">
        <v>2</v>
      </c>
      <c r="AZ25" s="47" t="s">
        <v>387</v>
      </c>
      <c r="BA25" s="90" t="s">
        <v>351</v>
      </c>
      <c r="BB25" s="94">
        <v>44927</v>
      </c>
      <c r="BC25" s="94">
        <v>45291</v>
      </c>
      <c r="BD25" s="48"/>
      <c r="BE25" s="96">
        <v>44985</v>
      </c>
      <c r="BF25" s="97"/>
      <c r="BG25" s="123">
        <v>45046</v>
      </c>
      <c r="BH25" s="97"/>
      <c r="BI25" s="97"/>
      <c r="BJ25" s="98">
        <v>45107</v>
      </c>
      <c r="BK25" s="98"/>
      <c r="BL25" s="98"/>
      <c r="BM25" s="98">
        <v>45169</v>
      </c>
      <c r="BN25" s="97"/>
      <c r="BO25" s="98"/>
      <c r="BP25" s="98">
        <v>45230</v>
      </c>
      <c r="BQ25" s="97"/>
      <c r="BR25" s="98"/>
      <c r="BS25" s="98">
        <v>45291</v>
      </c>
      <c r="BT25" s="98"/>
      <c r="BU25" s="119"/>
    </row>
    <row r="26" spans="1:73" ht="140.25" customHeight="1" thickBot="1" x14ac:dyDescent="0.35">
      <c r="A26" s="61" t="s">
        <v>159</v>
      </c>
      <c r="B26" s="51" t="s">
        <v>44</v>
      </c>
      <c r="C26" s="51" t="s">
        <v>55</v>
      </c>
      <c r="D26" s="51" t="s">
        <v>76</v>
      </c>
      <c r="E26" s="51" t="s">
        <v>34</v>
      </c>
      <c r="F26" s="54" t="s">
        <v>354</v>
      </c>
      <c r="G26" s="51" t="s">
        <v>355</v>
      </c>
      <c r="H26" s="51" t="s">
        <v>356</v>
      </c>
      <c r="I26" s="54" t="s">
        <v>357</v>
      </c>
      <c r="J26" s="51" t="s">
        <v>63</v>
      </c>
      <c r="K26" s="51">
        <v>0</v>
      </c>
      <c r="L26" s="62">
        <f>IF(J26="Diaria",+(K26/360),IF(J26="Mensual",+(K26/12),IF(J26="Bimestral",+(K26/6),IF(J26="Trimestral",+(K26/4),IF(J26="Semestral",+(K26/2),IF(J26="Anual",+(K26/1),""))))))</f>
        <v>0</v>
      </c>
      <c r="M26" s="51" t="s">
        <v>70</v>
      </c>
      <c r="N26" s="51">
        <f>IF(M26="Menor al 1% del patrimonio de la Lotería de Bogotá",20%,IF(M26="Entre el 1% y el 3% del patrimonio de la Lotería de Bogotá",40%,IF(M26="Entre el 3% y el 6% del patrimonio de la Lotería de Bogotá",60%,IF(M26="Entre el 6% y el 10% del patrimonio de la Lotería de Bogotá",80%,IF(M26="Mayor al 10% del patrimonio de la Lotería de Bogotá",100%,IF(M26="NA",0%,""))))))</f>
        <v>0</v>
      </c>
      <c r="O26" s="51" t="s">
        <v>84</v>
      </c>
      <c r="P26" s="50">
        <f>IF(O26="El riesgo afecta la imagen de algún área de la organización",20%,IF(O26="El riesgo afecta la imagen de la entidad internamente, de conocimiento general nivel interno, de junta directiva y accionistas y/o de proveedores",40%,IF(O26="El riesgo afecta la imagen de la entidad con algunos usuarios de relevancia frente al logro de los objetivos",60%,IF(O26="El riesgo afecta la imagen de la entidad con efecto publicitario sostenido a nivel de sector administrativo, nivel departamental o municipal",80%,IF(O26="El riesgo afecta la imagen de la entidad a nivel nacional, con efecto publicitario sostenido a nivel país",100%,IF(O26="NA",0%,""))))))</f>
        <v>1</v>
      </c>
      <c r="Q26" s="51" t="s">
        <v>70</v>
      </c>
      <c r="R26" s="51">
        <f>IF(Q26="Interrupción de la operación por menos de un día",20%,IF(Q26="Interrupción de la operación por un día completo",40%,IF(Q26="Interrupción de la operación mayor a 1 día y menor a 2 días",60%,IF(Q26="Interrupción de la operación por dos días completos",80%,IF(Q26="Interrupción de la operación por más de dos días",100%,IF(Q26="NA",0%,""))))))</f>
        <v>0</v>
      </c>
      <c r="S26" s="57" t="s">
        <v>70</v>
      </c>
      <c r="T26" s="57" t="s">
        <v>70</v>
      </c>
      <c r="U26" s="57">
        <f>+MAX(N26,P26,R26)</f>
        <v>1</v>
      </c>
      <c r="V26" s="107" t="str">
        <f>IF(L26&lt;=20%,"Muy baja",IF(L26&lt;=40%,"Baja",IF(L26&lt;=60%,"Media",IF(L26&lt;=80%,"Alta",IF(L26&lt;=100%,"Muy alta",IF(L26&gt;=100%,"Muy alta",""))))))</f>
        <v>Muy baja</v>
      </c>
      <c r="W26" s="56">
        <f>+IFERROR(VLOOKUP(V26,Fórmula!$F$1:$G$6,2,FALSE),"")</f>
        <v>0.2</v>
      </c>
      <c r="X26" s="109" t="str">
        <f>IF(U26=20%,"Leve",IF(U26=40%,"Menor",IF(U26=60%,"Moderado",IF(U26=80%,"Mayor",IF(U26=100%,"Catastrófico","")))))</f>
        <v>Catastrófico</v>
      </c>
      <c r="Y26" s="56">
        <f>+IFERROR(VLOOKUP(X26,Fórmula!$H$1:$I$6,2,FALSE),"")</f>
        <v>1</v>
      </c>
      <c r="Z26" s="110" t="str">
        <f>+IFERROR(VLOOKUP(V26&amp;X26,Fórmula!$C$2:$D$26,2,FALSE),"")</f>
        <v>Extremo</v>
      </c>
      <c r="AA26" s="56">
        <f>IF(Z26="Bajo",25%,IF(Z26="Moderado",50%,IF(Z26="Alto",75%,IF(Z26="Extremo",100%,""))))</f>
        <v>1</v>
      </c>
      <c r="AB26" s="133" t="s">
        <v>352</v>
      </c>
      <c r="AC26" s="26" t="s">
        <v>358</v>
      </c>
      <c r="AD26" s="26" t="s">
        <v>359</v>
      </c>
      <c r="AE26" s="26" t="s">
        <v>37</v>
      </c>
      <c r="AF26" s="33">
        <f>IF(AE26="Preventivo",25%,IF(AE26="Detectivo",15%,IF(AE26="Correctivo",10%,"")))</f>
        <v>0.15</v>
      </c>
      <c r="AG26" s="54" t="s">
        <v>155</v>
      </c>
      <c r="AH26" s="33">
        <f>IF(AG26="Manual",15%,IF(AG26="Automático",25%,""))</f>
        <v>0.15</v>
      </c>
      <c r="AI26" s="33">
        <f>+AH26+AF26</f>
        <v>0.3</v>
      </c>
      <c r="AJ26" s="54" t="s">
        <v>156</v>
      </c>
      <c r="AK26" s="51" t="s">
        <v>154</v>
      </c>
      <c r="AL26" s="26" t="s">
        <v>360</v>
      </c>
      <c r="AM26" s="51" t="s">
        <v>39</v>
      </c>
      <c r="AN26" s="54"/>
      <c r="AO26" s="54" t="s">
        <v>24</v>
      </c>
      <c r="AP26" s="54" t="s">
        <v>86</v>
      </c>
      <c r="AQ26" s="54" t="s">
        <v>361</v>
      </c>
      <c r="AR26" s="54" t="s">
        <v>157</v>
      </c>
      <c r="AS26" s="54" t="s">
        <v>353</v>
      </c>
      <c r="AT26" s="54" t="s">
        <v>158</v>
      </c>
      <c r="AU26" s="54">
        <f>+AI26*AA26</f>
        <v>0.3</v>
      </c>
      <c r="AV26" s="59">
        <f>+AA26-AU26</f>
        <v>0.7</v>
      </c>
      <c r="AW26" s="112" t="str">
        <f>+IF(C26="Corrupción","Alto",IF(AV26&lt;=25%,"Bajo",IF(AV26&lt;=50%,"Moderado",IF(AV26&lt;=75%,"Alto",IF(AV26&gt;75%,"Extremo","")))))</f>
        <v>Alto</v>
      </c>
      <c r="AX26" s="115" t="s">
        <v>56</v>
      </c>
      <c r="AY26" s="118">
        <v>1</v>
      </c>
      <c r="AZ26" s="12" t="s">
        <v>362</v>
      </c>
      <c r="BA26" s="93" t="str">
        <f>+AS26</f>
        <v>Jefe de Control Disciplinario Interno</v>
      </c>
      <c r="BB26" s="13">
        <v>44743</v>
      </c>
      <c r="BC26" s="23">
        <v>44926</v>
      </c>
      <c r="BD26" s="93" t="str">
        <f>+AQ26</f>
        <v>Informe</v>
      </c>
      <c r="BE26" s="96">
        <v>44620</v>
      </c>
      <c r="BF26" s="97"/>
      <c r="BG26" s="98">
        <v>44681</v>
      </c>
      <c r="BH26" s="99"/>
      <c r="BI26" s="99"/>
      <c r="BJ26" s="98">
        <v>44742</v>
      </c>
      <c r="BK26" s="99"/>
      <c r="BL26" s="99"/>
      <c r="BM26" s="98">
        <v>44804</v>
      </c>
      <c r="BN26" s="99"/>
      <c r="BO26" s="99"/>
      <c r="BP26" s="98">
        <v>44865</v>
      </c>
      <c r="BQ26" s="99"/>
      <c r="BR26" s="99"/>
      <c r="BS26" s="98">
        <v>44926</v>
      </c>
      <c r="BT26" s="99"/>
      <c r="BU26" s="119"/>
    </row>
    <row r="27" spans="1:73" x14ac:dyDescent="0.3">
      <c r="W27" s="19"/>
      <c r="Y27" s="19"/>
      <c r="AF27" s="19"/>
      <c r="AG27" s="19"/>
      <c r="AH27" s="19"/>
      <c r="AI27" s="19"/>
      <c r="AV27" s="21"/>
    </row>
    <row r="28" spans="1:73" x14ac:dyDescent="0.3">
      <c r="W28" s="19"/>
      <c r="Y28" s="19"/>
      <c r="AF28" s="19"/>
      <c r="AG28" s="19"/>
      <c r="AH28" s="19"/>
      <c r="AI28" s="19"/>
      <c r="AV28" s="21"/>
    </row>
    <row r="29" spans="1:73" x14ac:dyDescent="0.3">
      <c r="W29" s="19"/>
      <c r="Y29" s="19"/>
      <c r="AF29" s="19"/>
      <c r="AG29" s="19"/>
      <c r="AH29" s="19"/>
      <c r="AI29" s="19"/>
      <c r="AV29" s="21"/>
    </row>
    <row r="30" spans="1:73" x14ac:dyDescent="0.3">
      <c r="W30" s="19"/>
      <c r="Y30" s="19"/>
      <c r="AF30" s="19"/>
      <c r="AG30" s="19"/>
      <c r="AH30" s="19"/>
      <c r="AI30" s="19"/>
      <c r="AV30" s="21"/>
    </row>
    <row r="31" spans="1:73" x14ac:dyDescent="0.3">
      <c r="W31" s="19"/>
      <c r="Y31" s="19"/>
      <c r="AF31" s="19"/>
      <c r="AG31" s="19"/>
      <c r="AH31" s="19"/>
      <c r="AI31" s="19"/>
      <c r="AV31" s="21"/>
    </row>
    <row r="32" spans="1:73" x14ac:dyDescent="0.3">
      <c r="W32" s="19"/>
      <c r="Y32" s="19"/>
      <c r="AF32" s="19"/>
      <c r="AG32" s="19"/>
      <c r="AH32" s="19"/>
      <c r="AI32" s="19"/>
      <c r="AV32" s="21"/>
    </row>
    <row r="33" spans="23:48" x14ac:dyDescent="0.3">
      <c r="W33" s="19"/>
      <c r="Y33" s="19"/>
      <c r="AF33" s="19"/>
      <c r="AG33" s="19"/>
      <c r="AH33" s="19"/>
      <c r="AI33" s="19"/>
      <c r="AV33" s="21"/>
    </row>
    <row r="34" spans="23:48" x14ac:dyDescent="0.3">
      <c r="W34" s="19"/>
      <c r="Y34" s="19"/>
      <c r="AF34" s="19"/>
      <c r="AG34" s="19"/>
      <c r="AH34" s="19"/>
      <c r="AI34" s="19"/>
      <c r="AV34" s="21"/>
    </row>
    <row r="35" spans="23:48" x14ac:dyDescent="0.3">
      <c r="W35" s="19"/>
      <c r="Y35" s="19"/>
      <c r="AF35" s="19"/>
      <c r="AG35" s="19"/>
      <c r="AH35" s="19"/>
      <c r="AI35" s="19"/>
      <c r="AV35" s="21"/>
    </row>
    <row r="36" spans="23:48" x14ac:dyDescent="0.3">
      <c r="W36" s="19"/>
      <c r="Y36" s="19"/>
      <c r="AF36" s="19"/>
      <c r="AG36" s="19"/>
      <c r="AH36" s="19"/>
      <c r="AI36" s="19"/>
      <c r="AV36" s="21"/>
    </row>
    <row r="37" spans="23:48" x14ac:dyDescent="0.3">
      <c r="W37" s="19"/>
      <c r="Y37" s="19"/>
      <c r="AF37" s="19"/>
      <c r="AG37" s="19"/>
      <c r="AH37" s="19"/>
      <c r="AI37" s="19"/>
      <c r="AV37" s="21"/>
    </row>
    <row r="38" spans="23:48" x14ac:dyDescent="0.3">
      <c r="W38" s="19"/>
      <c r="Y38" s="19"/>
      <c r="AF38" s="19"/>
      <c r="AG38" s="19"/>
      <c r="AH38" s="19"/>
      <c r="AI38" s="19"/>
      <c r="AV38" s="21"/>
    </row>
    <row r="39" spans="23:48" x14ac:dyDescent="0.3">
      <c r="W39" s="19"/>
      <c r="Y39" s="19"/>
      <c r="AF39" s="19"/>
      <c r="AG39" s="19"/>
      <c r="AH39" s="19"/>
      <c r="AI39" s="19"/>
      <c r="AV39" s="21"/>
    </row>
    <row r="40" spans="23:48" x14ac:dyDescent="0.3">
      <c r="W40" s="19"/>
      <c r="Y40" s="19"/>
      <c r="AF40" s="19"/>
      <c r="AG40" s="19"/>
      <c r="AH40" s="19"/>
      <c r="AI40" s="19"/>
      <c r="AV40" s="21"/>
    </row>
    <row r="41" spans="23:48" x14ac:dyDescent="0.3">
      <c r="W41" s="19"/>
      <c r="Y41" s="19"/>
      <c r="AF41" s="19"/>
      <c r="AG41" s="19"/>
      <c r="AH41" s="19"/>
      <c r="AI41" s="19"/>
      <c r="AV41" s="21"/>
    </row>
    <row r="42" spans="23:48" x14ac:dyDescent="0.3">
      <c r="W42" s="19"/>
      <c r="Y42" s="19"/>
      <c r="AF42" s="19"/>
      <c r="AG42" s="19"/>
      <c r="AH42" s="19"/>
      <c r="AI42" s="19"/>
      <c r="AV42" s="21"/>
    </row>
    <row r="43" spans="23:48" x14ac:dyDescent="0.3">
      <c r="W43" s="19"/>
      <c r="Y43" s="19"/>
      <c r="AF43" s="19"/>
      <c r="AG43" s="19"/>
      <c r="AH43" s="19"/>
      <c r="AI43" s="19"/>
      <c r="AV43" s="21"/>
    </row>
    <row r="44" spans="23:48" x14ac:dyDescent="0.3">
      <c r="W44" s="19"/>
      <c r="Y44" s="19"/>
      <c r="AF44" s="19"/>
      <c r="AG44" s="19"/>
      <c r="AH44" s="19"/>
      <c r="AI44" s="19"/>
      <c r="AV44" s="21"/>
    </row>
    <row r="45" spans="23:48" x14ac:dyDescent="0.3">
      <c r="W45" s="19"/>
      <c r="Y45" s="19"/>
      <c r="AF45" s="19"/>
      <c r="AG45" s="19"/>
      <c r="AH45" s="19"/>
      <c r="AI45" s="19"/>
      <c r="AV45" s="21"/>
    </row>
    <row r="46" spans="23:48" x14ac:dyDescent="0.3">
      <c r="W46" s="19"/>
      <c r="Y46" s="19"/>
      <c r="AF46" s="19"/>
      <c r="AG46" s="19"/>
      <c r="AH46" s="19"/>
      <c r="AI46" s="19"/>
      <c r="AV46" s="21"/>
    </row>
    <row r="47" spans="23:48" x14ac:dyDescent="0.3">
      <c r="W47" s="19"/>
      <c r="Y47" s="19"/>
      <c r="AF47" s="19"/>
      <c r="AG47" s="19"/>
      <c r="AH47" s="19"/>
      <c r="AI47" s="19"/>
      <c r="AV47" s="21"/>
    </row>
    <row r="48" spans="23:48" x14ac:dyDescent="0.3">
      <c r="W48" s="19"/>
      <c r="Y48" s="19"/>
      <c r="AF48" s="19"/>
      <c r="AG48" s="19"/>
      <c r="AH48" s="19"/>
      <c r="AI48" s="19"/>
      <c r="AV48" s="21"/>
    </row>
    <row r="49" spans="23:48" x14ac:dyDescent="0.3">
      <c r="W49" s="19"/>
      <c r="Y49" s="19"/>
      <c r="AF49" s="19"/>
      <c r="AG49" s="19"/>
      <c r="AH49" s="19"/>
      <c r="AI49" s="19"/>
      <c r="AV49" s="21"/>
    </row>
    <row r="50" spans="23:48" x14ac:dyDescent="0.3">
      <c r="W50" s="19"/>
      <c r="Y50" s="19"/>
      <c r="AF50" s="19"/>
      <c r="AG50" s="19"/>
      <c r="AH50" s="19"/>
      <c r="AI50" s="19"/>
      <c r="AV50" s="21"/>
    </row>
    <row r="51" spans="23:48" x14ac:dyDescent="0.3">
      <c r="W51" s="19"/>
      <c r="Y51" s="19"/>
      <c r="AF51" s="19"/>
      <c r="AG51" s="19"/>
      <c r="AH51" s="19"/>
      <c r="AI51" s="19"/>
      <c r="AV51" s="21"/>
    </row>
    <row r="52" spans="23:48" x14ac:dyDescent="0.3">
      <c r="W52" s="19"/>
      <c r="Y52" s="19"/>
      <c r="AF52" s="19"/>
      <c r="AG52" s="19"/>
      <c r="AH52" s="19"/>
      <c r="AI52" s="19"/>
      <c r="AV52" s="21"/>
    </row>
    <row r="53" spans="23:48" x14ac:dyDescent="0.3">
      <c r="W53" s="19"/>
      <c r="Y53" s="19"/>
      <c r="AF53" s="19"/>
      <c r="AG53" s="19"/>
      <c r="AH53" s="19"/>
      <c r="AI53" s="19"/>
      <c r="AV53" s="21"/>
    </row>
    <row r="54" spans="23:48" x14ac:dyDescent="0.3">
      <c r="W54" s="19"/>
      <c r="Y54" s="19"/>
      <c r="AF54" s="19"/>
      <c r="AG54" s="19"/>
      <c r="AH54" s="19"/>
      <c r="AI54" s="19"/>
      <c r="AV54" s="21"/>
    </row>
    <row r="55" spans="23:48" x14ac:dyDescent="0.3">
      <c r="W55" s="19"/>
      <c r="Y55" s="19"/>
      <c r="AF55" s="19"/>
      <c r="AG55" s="19"/>
      <c r="AH55" s="19"/>
      <c r="AI55" s="19"/>
      <c r="AV55" s="21"/>
    </row>
    <row r="56" spans="23:48" x14ac:dyDescent="0.3">
      <c r="W56" s="19"/>
      <c r="Y56" s="19"/>
      <c r="AF56" s="19"/>
      <c r="AG56" s="19"/>
      <c r="AH56" s="19"/>
      <c r="AI56" s="19"/>
      <c r="AV56" s="21"/>
    </row>
    <row r="57" spans="23:48" x14ac:dyDescent="0.3">
      <c r="W57" s="19"/>
      <c r="Y57" s="19"/>
      <c r="AF57" s="19"/>
      <c r="AG57" s="19"/>
      <c r="AH57" s="19"/>
      <c r="AI57" s="19"/>
      <c r="AV57" s="21"/>
    </row>
    <row r="58" spans="23:48" x14ac:dyDescent="0.3">
      <c r="W58" s="19"/>
      <c r="Y58" s="19"/>
      <c r="AF58" s="19"/>
      <c r="AG58" s="19"/>
      <c r="AH58" s="19"/>
      <c r="AI58" s="19"/>
      <c r="AV58" s="21"/>
    </row>
    <row r="59" spans="23:48" x14ac:dyDescent="0.3">
      <c r="W59" s="19"/>
      <c r="Y59" s="19"/>
      <c r="AF59" s="19"/>
      <c r="AG59" s="19"/>
      <c r="AH59" s="19"/>
      <c r="AI59" s="19"/>
      <c r="AV59" s="21"/>
    </row>
    <row r="60" spans="23:48" x14ac:dyDescent="0.3">
      <c r="W60" s="19"/>
      <c r="Y60" s="19"/>
      <c r="AF60" s="19"/>
      <c r="AG60" s="19"/>
      <c r="AH60" s="19"/>
      <c r="AI60" s="19"/>
      <c r="AV60" s="21"/>
    </row>
    <row r="61" spans="23:48" x14ac:dyDescent="0.3">
      <c r="W61" s="19"/>
      <c r="Y61" s="19"/>
      <c r="AF61" s="19"/>
      <c r="AG61" s="19"/>
      <c r="AH61" s="19"/>
      <c r="AI61" s="19"/>
      <c r="AV61" s="21"/>
    </row>
    <row r="62" spans="23:48" x14ac:dyDescent="0.3">
      <c r="W62" s="19"/>
      <c r="Y62" s="19"/>
      <c r="AF62" s="19"/>
      <c r="AG62" s="19"/>
      <c r="AH62" s="19"/>
      <c r="AI62" s="19"/>
      <c r="AV62" s="21"/>
    </row>
    <row r="63" spans="23:48" x14ac:dyDescent="0.3">
      <c r="W63" s="19"/>
      <c r="Y63" s="19"/>
      <c r="AF63" s="19"/>
      <c r="AG63" s="19"/>
      <c r="AH63" s="19"/>
      <c r="AI63" s="19"/>
      <c r="AV63" s="21"/>
    </row>
    <row r="64" spans="23:48" x14ac:dyDescent="0.3">
      <c r="W64" s="19"/>
      <c r="Y64" s="19"/>
      <c r="AF64" s="19"/>
      <c r="AG64" s="19"/>
      <c r="AH64" s="19"/>
      <c r="AI64" s="19"/>
      <c r="AV64" s="21"/>
    </row>
    <row r="65" spans="23:48" x14ac:dyDescent="0.3">
      <c r="W65" s="19"/>
      <c r="Y65" s="19"/>
      <c r="AF65" s="19"/>
      <c r="AG65" s="19"/>
      <c r="AH65" s="19"/>
      <c r="AI65" s="19"/>
      <c r="AV65" s="21"/>
    </row>
    <row r="66" spans="23:48" x14ac:dyDescent="0.3">
      <c r="W66" s="19"/>
      <c r="Y66" s="19"/>
      <c r="AF66" s="19"/>
      <c r="AG66" s="19"/>
      <c r="AH66" s="19"/>
      <c r="AI66" s="19"/>
      <c r="AV66" s="21"/>
    </row>
    <row r="67" spans="23:48" x14ac:dyDescent="0.3">
      <c r="W67" s="19"/>
      <c r="Y67" s="19"/>
      <c r="AF67" s="19"/>
      <c r="AG67" s="19"/>
      <c r="AH67" s="19"/>
      <c r="AI67" s="19"/>
      <c r="AV67" s="21"/>
    </row>
    <row r="68" spans="23:48" x14ac:dyDescent="0.3">
      <c r="W68" s="19"/>
      <c r="Y68" s="19"/>
      <c r="AF68" s="19"/>
      <c r="AG68" s="19"/>
      <c r="AH68" s="19"/>
      <c r="AI68" s="19"/>
      <c r="AV68" s="21"/>
    </row>
    <row r="69" spans="23:48" x14ac:dyDescent="0.3">
      <c r="W69" s="19"/>
      <c r="Y69" s="19"/>
      <c r="AF69" s="19"/>
      <c r="AG69" s="19"/>
      <c r="AH69" s="19"/>
      <c r="AI69" s="19"/>
      <c r="AV69" s="21"/>
    </row>
    <row r="70" spans="23:48" x14ac:dyDescent="0.3">
      <c r="W70" s="19"/>
      <c r="Y70" s="19"/>
      <c r="AF70" s="19"/>
      <c r="AG70" s="19"/>
      <c r="AH70" s="19"/>
      <c r="AI70" s="19"/>
      <c r="AV70" s="21"/>
    </row>
    <row r="71" spans="23:48" x14ac:dyDescent="0.3">
      <c r="W71" s="19"/>
      <c r="Y71" s="19"/>
      <c r="AF71" s="19"/>
      <c r="AG71" s="19"/>
      <c r="AH71" s="19"/>
      <c r="AI71" s="19"/>
      <c r="AV71" s="21"/>
    </row>
    <row r="72" spans="23:48" x14ac:dyDescent="0.3">
      <c r="W72" s="19"/>
      <c r="Y72" s="19"/>
      <c r="AF72" s="19"/>
      <c r="AG72" s="19"/>
      <c r="AH72" s="19"/>
      <c r="AI72" s="19"/>
      <c r="AV72" s="21"/>
    </row>
    <row r="73" spans="23:48" x14ac:dyDescent="0.3">
      <c r="W73" s="19"/>
      <c r="Y73" s="19"/>
      <c r="AF73" s="19"/>
      <c r="AG73" s="19"/>
      <c r="AH73" s="19"/>
      <c r="AI73" s="19"/>
      <c r="AV73" s="21"/>
    </row>
    <row r="74" spans="23:48" x14ac:dyDescent="0.3">
      <c r="W74" s="19"/>
      <c r="Y74" s="19"/>
      <c r="AF74" s="19"/>
      <c r="AG74" s="19"/>
      <c r="AH74" s="19"/>
      <c r="AI74" s="19"/>
      <c r="AV74" s="21"/>
    </row>
    <row r="75" spans="23:48" x14ac:dyDescent="0.3">
      <c r="W75" s="19"/>
      <c r="Y75" s="19"/>
      <c r="AF75" s="19"/>
      <c r="AG75" s="19"/>
      <c r="AH75" s="19"/>
      <c r="AI75" s="19"/>
      <c r="AV75" s="21"/>
    </row>
    <row r="76" spans="23:48" x14ac:dyDescent="0.3">
      <c r="W76" s="19"/>
      <c r="Y76" s="19"/>
      <c r="AF76" s="19"/>
      <c r="AG76" s="19"/>
      <c r="AH76" s="19"/>
      <c r="AI76" s="19"/>
      <c r="AV76" s="21"/>
    </row>
    <row r="77" spans="23:48" x14ac:dyDescent="0.3">
      <c r="W77" s="19"/>
      <c r="Y77" s="19"/>
      <c r="AF77" s="19"/>
      <c r="AG77" s="19"/>
      <c r="AH77" s="19"/>
      <c r="AI77" s="19"/>
      <c r="AV77" s="21"/>
    </row>
    <row r="78" spans="23:48" x14ac:dyDescent="0.3">
      <c r="W78" s="19"/>
      <c r="Y78" s="19"/>
      <c r="AF78" s="19"/>
      <c r="AG78" s="19"/>
      <c r="AH78" s="19"/>
      <c r="AI78" s="19"/>
      <c r="AV78" s="21"/>
    </row>
    <row r="79" spans="23:48" x14ac:dyDescent="0.3">
      <c r="W79" s="19"/>
      <c r="Y79" s="19"/>
      <c r="AF79" s="19"/>
      <c r="AG79" s="19"/>
      <c r="AH79" s="19"/>
      <c r="AI79" s="19"/>
      <c r="AV79" s="21"/>
    </row>
    <row r="80" spans="23:48" x14ac:dyDescent="0.3">
      <c r="W80" s="19"/>
      <c r="Y80" s="19"/>
      <c r="AF80" s="19"/>
      <c r="AG80" s="19"/>
      <c r="AH80" s="19"/>
      <c r="AI80" s="19"/>
      <c r="AV80" s="21"/>
    </row>
    <row r="81" spans="23:48" x14ac:dyDescent="0.3">
      <c r="W81" s="19"/>
      <c r="Y81" s="19"/>
      <c r="AF81" s="19"/>
      <c r="AG81" s="19"/>
      <c r="AH81" s="19"/>
      <c r="AI81" s="19"/>
      <c r="AV81" s="21"/>
    </row>
    <row r="82" spans="23:48" x14ac:dyDescent="0.3">
      <c r="W82" s="19"/>
      <c r="Y82" s="19"/>
      <c r="AF82" s="19"/>
      <c r="AG82" s="19"/>
      <c r="AH82" s="19"/>
      <c r="AI82" s="19"/>
      <c r="AV82" s="21"/>
    </row>
    <row r="83" spans="23:48" x14ac:dyDescent="0.3">
      <c r="W83" s="19"/>
      <c r="Y83" s="19"/>
      <c r="AF83" s="19"/>
      <c r="AG83" s="19"/>
      <c r="AH83" s="19"/>
      <c r="AI83" s="19"/>
      <c r="AV83" s="21"/>
    </row>
    <row r="84" spans="23:48" x14ac:dyDescent="0.3">
      <c r="W84" s="19"/>
      <c r="Y84" s="19"/>
      <c r="AF84" s="19"/>
      <c r="AG84" s="19"/>
      <c r="AH84" s="19"/>
      <c r="AI84" s="19"/>
      <c r="AV84" s="21"/>
    </row>
    <row r="85" spans="23:48" x14ac:dyDescent="0.3">
      <c r="W85" s="19"/>
      <c r="Y85" s="19"/>
      <c r="AF85" s="19"/>
      <c r="AG85" s="19"/>
      <c r="AH85" s="19"/>
      <c r="AI85" s="19"/>
      <c r="AV85" s="21"/>
    </row>
    <row r="86" spans="23:48" x14ac:dyDescent="0.3">
      <c r="W86" s="19"/>
      <c r="Y86" s="19"/>
      <c r="AF86" s="19"/>
      <c r="AG86" s="19"/>
      <c r="AH86" s="19"/>
      <c r="AI86" s="19"/>
      <c r="AV86" s="21"/>
    </row>
    <row r="87" spans="23:48" x14ac:dyDescent="0.3">
      <c r="W87" s="19"/>
      <c r="Y87" s="19"/>
      <c r="AF87" s="19"/>
      <c r="AG87" s="19"/>
      <c r="AH87" s="19"/>
      <c r="AI87" s="19"/>
      <c r="AV87" s="21"/>
    </row>
    <row r="88" spans="23:48" x14ac:dyDescent="0.3">
      <c r="W88" s="19"/>
      <c r="Y88" s="19"/>
      <c r="AF88" s="19"/>
      <c r="AG88" s="19"/>
      <c r="AH88" s="19"/>
      <c r="AI88" s="19"/>
      <c r="AV88" s="21"/>
    </row>
    <row r="89" spans="23:48" x14ac:dyDescent="0.3">
      <c r="W89" s="19"/>
      <c r="Y89" s="19"/>
      <c r="AF89" s="19"/>
      <c r="AG89" s="19"/>
      <c r="AH89" s="19"/>
      <c r="AI89" s="19"/>
      <c r="AV89" s="21"/>
    </row>
    <row r="90" spans="23:48" x14ac:dyDescent="0.3">
      <c r="W90" s="19"/>
      <c r="Y90" s="19"/>
      <c r="AF90" s="19"/>
      <c r="AG90" s="19"/>
      <c r="AH90" s="19"/>
      <c r="AI90" s="19"/>
      <c r="AV90" s="21"/>
    </row>
    <row r="91" spans="23:48" x14ac:dyDescent="0.3">
      <c r="W91" s="19"/>
      <c r="Y91" s="19"/>
      <c r="AF91" s="19"/>
      <c r="AG91" s="19"/>
      <c r="AH91" s="19"/>
      <c r="AI91" s="19"/>
      <c r="AV91" s="21"/>
    </row>
    <row r="92" spans="23:48" x14ac:dyDescent="0.3">
      <c r="W92" s="19"/>
      <c r="Y92" s="19"/>
      <c r="AF92" s="19"/>
      <c r="AG92" s="19"/>
      <c r="AH92" s="19"/>
      <c r="AI92" s="19"/>
      <c r="AV92" s="21"/>
    </row>
    <row r="93" spans="23:48" x14ac:dyDescent="0.3">
      <c r="W93" s="19"/>
      <c r="Y93" s="19"/>
      <c r="AF93" s="19"/>
      <c r="AG93" s="19"/>
      <c r="AH93" s="19"/>
      <c r="AI93" s="19"/>
      <c r="AV93" s="21"/>
    </row>
    <row r="94" spans="23:48" x14ac:dyDescent="0.3">
      <c r="W94" s="19"/>
      <c r="Y94" s="19"/>
      <c r="AF94" s="19"/>
      <c r="AG94" s="19"/>
      <c r="AH94" s="19"/>
      <c r="AI94" s="19"/>
      <c r="AV94" s="21"/>
    </row>
    <row r="95" spans="23:48" x14ac:dyDescent="0.3">
      <c r="W95" s="19"/>
      <c r="Y95" s="19"/>
      <c r="AF95" s="19"/>
      <c r="AG95" s="19"/>
      <c r="AH95" s="19"/>
      <c r="AI95" s="19"/>
      <c r="AV95" s="21"/>
    </row>
    <row r="96" spans="23:48" x14ac:dyDescent="0.3">
      <c r="W96" s="19"/>
      <c r="Y96" s="19"/>
      <c r="AF96" s="19"/>
      <c r="AG96" s="19"/>
      <c r="AH96" s="19"/>
      <c r="AI96" s="19"/>
      <c r="AV96" s="21"/>
    </row>
    <row r="97" spans="23:48" x14ac:dyDescent="0.3">
      <c r="W97" s="19"/>
      <c r="Y97" s="19"/>
      <c r="AF97" s="19"/>
      <c r="AG97" s="19"/>
      <c r="AH97" s="19"/>
      <c r="AI97" s="19"/>
      <c r="AV97" s="21"/>
    </row>
    <row r="98" spans="23:48" x14ac:dyDescent="0.3">
      <c r="W98" s="19"/>
      <c r="Y98" s="19"/>
      <c r="AF98" s="19"/>
      <c r="AG98" s="19"/>
      <c r="AH98" s="19"/>
      <c r="AI98" s="19"/>
      <c r="AV98" s="21"/>
    </row>
    <row r="99" spans="23:48" x14ac:dyDescent="0.3">
      <c r="W99" s="19"/>
      <c r="Y99" s="19"/>
      <c r="AF99" s="19"/>
      <c r="AG99" s="19"/>
      <c r="AH99" s="19"/>
      <c r="AI99" s="19"/>
      <c r="AV99" s="21"/>
    </row>
    <row r="100" spans="23:48" x14ac:dyDescent="0.3">
      <c r="W100" s="19"/>
      <c r="Y100" s="19"/>
      <c r="AF100" s="19"/>
      <c r="AG100" s="19"/>
      <c r="AH100" s="19"/>
      <c r="AI100" s="19"/>
      <c r="AV100" s="21"/>
    </row>
    <row r="101" spans="23:48" x14ac:dyDescent="0.3">
      <c r="W101" s="19"/>
      <c r="Y101" s="19"/>
      <c r="AF101" s="19"/>
      <c r="AG101" s="19"/>
      <c r="AH101" s="19"/>
      <c r="AI101" s="19"/>
      <c r="AV101" s="21"/>
    </row>
    <row r="102" spans="23:48" x14ac:dyDescent="0.3">
      <c r="W102" s="19"/>
      <c r="Y102" s="19"/>
      <c r="AF102" s="19"/>
      <c r="AG102" s="19"/>
      <c r="AH102" s="19"/>
      <c r="AI102" s="19"/>
      <c r="AV102" s="21"/>
    </row>
    <row r="103" spans="23:48" x14ac:dyDescent="0.3">
      <c r="W103" s="19"/>
      <c r="Y103" s="19"/>
      <c r="AF103" s="19"/>
      <c r="AG103" s="19"/>
      <c r="AH103" s="19"/>
      <c r="AI103" s="19"/>
      <c r="AV103" s="21"/>
    </row>
    <row r="104" spans="23:48" x14ac:dyDescent="0.3">
      <c r="W104" s="19"/>
      <c r="Y104" s="19"/>
      <c r="AF104" s="19"/>
      <c r="AG104" s="19"/>
      <c r="AH104" s="19"/>
      <c r="AI104" s="19"/>
      <c r="AV104" s="21"/>
    </row>
    <row r="105" spans="23:48" x14ac:dyDescent="0.3">
      <c r="W105" s="19"/>
      <c r="Y105" s="19"/>
      <c r="AF105" s="19"/>
      <c r="AG105" s="19"/>
      <c r="AH105" s="19"/>
      <c r="AI105" s="19"/>
      <c r="AV105" s="21"/>
    </row>
    <row r="106" spans="23:48" x14ac:dyDescent="0.3">
      <c r="W106" s="19"/>
      <c r="Y106" s="19"/>
      <c r="AF106" s="19"/>
      <c r="AG106" s="19"/>
      <c r="AH106" s="19"/>
      <c r="AI106" s="19"/>
      <c r="AV106" s="21"/>
    </row>
    <row r="107" spans="23:48" x14ac:dyDescent="0.3">
      <c r="W107" s="19"/>
      <c r="Y107" s="19"/>
      <c r="AF107" s="19"/>
      <c r="AG107" s="19"/>
      <c r="AH107" s="19"/>
      <c r="AI107" s="19"/>
      <c r="AV107" s="21"/>
    </row>
    <row r="108" spans="23:48" x14ac:dyDescent="0.3">
      <c r="W108" s="19"/>
      <c r="Y108" s="19"/>
      <c r="AF108" s="19"/>
      <c r="AG108" s="19"/>
      <c r="AH108" s="19"/>
      <c r="AI108" s="19"/>
      <c r="AV108" s="21"/>
    </row>
    <row r="109" spans="23:48" x14ac:dyDescent="0.3">
      <c r="W109" s="19"/>
      <c r="Y109" s="19"/>
      <c r="AF109" s="19"/>
      <c r="AG109" s="19"/>
      <c r="AH109" s="19"/>
      <c r="AI109" s="19"/>
      <c r="AV109" s="21"/>
    </row>
    <row r="110" spans="23:48" x14ac:dyDescent="0.3">
      <c r="W110" s="19"/>
      <c r="Y110" s="19"/>
      <c r="AF110" s="19"/>
      <c r="AG110" s="19"/>
      <c r="AH110" s="19"/>
      <c r="AI110" s="19"/>
      <c r="AV110" s="21"/>
    </row>
    <row r="111" spans="23:48" x14ac:dyDescent="0.3">
      <c r="W111" s="19"/>
      <c r="Y111" s="19"/>
      <c r="AF111" s="19"/>
      <c r="AG111" s="19"/>
      <c r="AH111" s="19"/>
      <c r="AI111" s="19"/>
      <c r="AV111" s="21"/>
    </row>
    <row r="112" spans="23:48" x14ac:dyDescent="0.3">
      <c r="W112" s="19"/>
      <c r="Y112" s="19"/>
      <c r="AF112" s="19"/>
      <c r="AG112" s="19"/>
      <c r="AH112" s="19"/>
      <c r="AI112" s="19"/>
      <c r="AV112" s="21"/>
    </row>
    <row r="113" spans="23:48" x14ac:dyDescent="0.3">
      <c r="W113" s="19"/>
      <c r="Y113" s="19"/>
      <c r="AF113" s="19"/>
      <c r="AG113" s="19"/>
      <c r="AH113" s="19"/>
      <c r="AI113" s="19"/>
      <c r="AV113" s="21"/>
    </row>
    <row r="114" spans="23:48" x14ac:dyDescent="0.3">
      <c r="W114" s="19"/>
      <c r="Y114" s="19"/>
      <c r="AF114" s="19"/>
      <c r="AG114" s="19"/>
      <c r="AH114" s="19"/>
      <c r="AI114" s="19"/>
      <c r="AV114" s="21"/>
    </row>
    <row r="115" spans="23:48" x14ac:dyDescent="0.3">
      <c r="W115" s="19"/>
      <c r="Y115" s="19"/>
      <c r="AF115" s="19"/>
      <c r="AG115" s="19"/>
      <c r="AH115" s="19"/>
      <c r="AI115" s="19"/>
      <c r="AV115" s="21"/>
    </row>
    <row r="116" spans="23:48" x14ac:dyDescent="0.3">
      <c r="W116" s="19"/>
      <c r="Y116" s="19"/>
      <c r="AF116" s="19"/>
      <c r="AG116" s="19"/>
      <c r="AH116" s="19"/>
      <c r="AI116" s="19"/>
      <c r="AV116" s="21"/>
    </row>
    <row r="117" spans="23:48" x14ac:dyDescent="0.3">
      <c r="W117" s="19"/>
      <c r="Y117" s="19"/>
      <c r="AF117" s="19"/>
      <c r="AG117" s="19"/>
      <c r="AH117" s="19"/>
      <c r="AI117" s="19"/>
      <c r="AV117" s="21"/>
    </row>
    <row r="118" spans="23:48" x14ac:dyDescent="0.3">
      <c r="W118" s="19"/>
      <c r="Y118" s="19"/>
      <c r="AF118" s="19"/>
      <c r="AG118" s="19"/>
      <c r="AH118" s="19"/>
      <c r="AI118" s="19"/>
      <c r="AV118" s="21"/>
    </row>
    <row r="119" spans="23:48" x14ac:dyDescent="0.3">
      <c r="W119" s="19"/>
      <c r="Y119" s="19"/>
      <c r="AF119" s="19"/>
      <c r="AG119" s="19"/>
      <c r="AH119" s="19"/>
      <c r="AI119" s="19"/>
      <c r="AV119" s="21"/>
    </row>
    <row r="120" spans="23:48" x14ac:dyDescent="0.3">
      <c r="W120" s="19"/>
      <c r="Y120" s="19"/>
      <c r="AF120" s="19"/>
      <c r="AG120" s="19"/>
      <c r="AH120" s="19"/>
      <c r="AI120" s="19"/>
      <c r="AV120" s="21"/>
    </row>
    <row r="121" spans="23:48" x14ac:dyDescent="0.3">
      <c r="W121" s="19"/>
      <c r="Y121" s="19"/>
      <c r="AF121" s="19"/>
      <c r="AG121" s="19"/>
      <c r="AH121" s="19"/>
      <c r="AI121" s="19"/>
      <c r="AV121" s="21"/>
    </row>
    <row r="122" spans="23:48" x14ac:dyDescent="0.3">
      <c r="W122" s="19"/>
      <c r="Y122" s="19"/>
      <c r="AF122" s="19"/>
      <c r="AG122" s="19"/>
      <c r="AH122" s="19"/>
      <c r="AI122" s="19"/>
      <c r="AV122" s="21"/>
    </row>
    <row r="123" spans="23:48" x14ac:dyDescent="0.3">
      <c r="W123" s="19"/>
      <c r="Y123" s="19"/>
      <c r="AF123" s="19"/>
      <c r="AG123" s="19"/>
      <c r="AH123" s="19"/>
      <c r="AI123" s="19"/>
      <c r="AV123" s="21"/>
    </row>
    <row r="124" spans="23:48" x14ac:dyDescent="0.3">
      <c r="W124" s="19"/>
      <c r="Y124" s="19"/>
      <c r="AF124" s="19"/>
      <c r="AG124" s="19"/>
      <c r="AH124" s="19"/>
      <c r="AI124" s="19"/>
      <c r="AV124" s="21"/>
    </row>
    <row r="125" spans="23:48" x14ac:dyDescent="0.3">
      <c r="W125" s="19"/>
      <c r="Y125" s="19"/>
      <c r="AF125" s="19"/>
      <c r="AG125" s="19"/>
      <c r="AH125" s="19"/>
      <c r="AI125" s="19"/>
      <c r="AV125" s="21"/>
    </row>
    <row r="126" spans="23:48" x14ac:dyDescent="0.3">
      <c r="W126" s="19"/>
      <c r="Y126" s="19"/>
      <c r="AF126" s="19"/>
      <c r="AG126" s="19"/>
      <c r="AH126" s="19"/>
      <c r="AI126" s="19"/>
      <c r="AV126" s="21"/>
    </row>
    <row r="127" spans="23:48" x14ac:dyDescent="0.3">
      <c r="W127" s="19"/>
      <c r="Y127" s="19"/>
      <c r="AF127" s="19"/>
      <c r="AG127" s="19"/>
      <c r="AH127" s="19"/>
      <c r="AI127" s="19"/>
      <c r="AV127" s="21"/>
    </row>
    <row r="128" spans="23:48" x14ac:dyDescent="0.3">
      <c r="W128" s="19"/>
      <c r="Y128" s="19"/>
      <c r="AF128" s="19"/>
      <c r="AG128" s="19"/>
      <c r="AH128" s="19"/>
      <c r="AI128" s="19"/>
      <c r="AV128" s="21"/>
    </row>
    <row r="129" spans="23:48" x14ac:dyDescent="0.3">
      <c r="W129" s="19"/>
      <c r="Y129" s="19"/>
      <c r="AF129" s="19"/>
      <c r="AG129" s="19"/>
      <c r="AH129" s="19"/>
      <c r="AI129" s="19"/>
      <c r="AV129" s="21"/>
    </row>
    <row r="130" spans="23:48" x14ac:dyDescent="0.3">
      <c r="W130" s="19"/>
      <c r="Y130" s="19"/>
      <c r="AF130" s="19"/>
      <c r="AG130" s="19"/>
      <c r="AH130" s="19"/>
      <c r="AI130" s="19"/>
      <c r="AV130" s="21"/>
    </row>
    <row r="131" spans="23:48" x14ac:dyDescent="0.3">
      <c r="W131" s="19"/>
      <c r="Y131" s="19"/>
      <c r="AF131" s="19"/>
      <c r="AG131" s="19"/>
      <c r="AH131" s="19"/>
      <c r="AI131" s="19"/>
      <c r="AV131" s="21"/>
    </row>
    <row r="132" spans="23:48" x14ac:dyDescent="0.3">
      <c r="W132" s="19"/>
      <c r="Y132" s="19"/>
      <c r="AF132" s="19"/>
      <c r="AG132" s="19"/>
      <c r="AH132" s="19"/>
      <c r="AI132" s="19"/>
      <c r="AV132" s="21"/>
    </row>
    <row r="133" spans="23:48" x14ac:dyDescent="0.3">
      <c r="W133" s="19"/>
      <c r="Y133" s="19"/>
      <c r="AF133" s="19"/>
      <c r="AG133" s="19"/>
      <c r="AH133" s="19"/>
      <c r="AI133" s="19"/>
      <c r="AV133" s="21"/>
    </row>
    <row r="134" spans="23:48" x14ac:dyDescent="0.3">
      <c r="W134" s="19"/>
      <c r="Y134" s="19"/>
      <c r="AF134" s="19"/>
      <c r="AG134" s="19"/>
      <c r="AH134" s="19"/>
      <c r="AI134" s="19"/>
      <c r="AV134" s="21"/>
    </row>
    <row r="135" spans="23:48" x14ac:dyDescent="0.3">
      <c r="W135" s="19"/>
      <c r="Y135" s="19"/>
      <c r="AF135" s="19"/>
      <c r="AG135" s="19"/>
      <c r="AH135" s="19"/>
      <c r="AI135" s="19"/>
      <c r="AV135" s="21"/>
    </row>
    <row r="136" spans="23:48" x14ac:dyDescent="0.3">
      <c r="W136" s="19"/>
      <c r="Y136" s="19"/>
      <c r="AF136" s="19"/>
      <c r="AG136" s="19"/>
      <c r="AH136" s="19"/>
      <c r="AI136" s="19"/>
      <c r="AV136" s="21"/>
    </row>
    <row r="137" spans="23:48" x14ac:dyDescent="0.3">
      <c r="W137" s="19"/>
      <c r="Y137" s="19"/>
      <c r="AF137" s="19"/>
      <c r="AG137" s="19"/>
      <c r="AH137" s="19"/>
      <c r="AI137" s="19"/>
      <c r="AV137" s="21"/>
    </row>
    <row r="138" spans="23:48" x14ac:dyDescent="0.3">
      <c r="W138" s="19"/>
      <c r="Y138" s="19"/>
      <c r="AF138" s="19"/>
      <c r="AG138" s="19"/>
      <c r="AH138" s="19"/>
      <c r="AI138" s="19"/>
      <c r="AV138" s="21"/>
    </row>
    <row r="139" spans="23:48" x14ac:dyDescent="0.3">
      <c r="W139" s="19"/>
      <c r="Y139" s="19"/>
      <c r="AF139" s="19"/>
      <c r="AG139" s="19"/>
      <c r="AH139" s="19"/>
      <c r="AI139" s="19"/>
      <c r="AV139" s="21"/>
    </row>
    <row r="140" spans="23:48" x14ac:dyDescent="0.3">
      <c r="W140" s="19"/>
      <c r="Y140" s="19"/>
      <c r="AF140" s="19"/>
      <c r="AG140" s="19"/>
      <c r="AH140" s="19"/>
      <c r="AI140" s="19"/>
      <c r="AV140" s="21"/>
    </row>
    <row r="141" spans="23:48" x14ac:dyDescent="0.3">
      <c r="W141" s="19"/>
      <c r="Y141" s="19"/>
      <c r="AF141" s="19"/>
      <c r="AG141" s="19"/>
      <c r="AH141" s="19"/>
      <c r="AI141" s="19"/>
      <c r="AV141" s="21"/>
    </row>
    <row r="142" spans="23:48" x14ac:dyDescent="0.3">
      <c r="W142" s="19"/>
      <c r="Y142" s="19"/>
      <c r="AF142" s="19"/>
      <c r="AG142" s="19"/>
      <c r="AH142" s="19"/>
      <c r="AI142" s="19"/>
      <c r="AV142" s="21"/>
    </row>
    <row r="143" spans="23:48" x14ac:dyDescent="0.3">
      <c r="W143" s="19"/>
      <c r="Y143" s="19"/>
      <c r="AF143" s="19"/>
      <c r="AG143" s="19"/>
      <c r="AH143" s="19"/>
      <c r="AI143" s="19"/>
      <c r="AV143" s="21"/>
    </row>
    <row r="144" spans="23:48" x14ac:dyDescent="0.3">
      <c r="W144" s="19"/>
      <c r="Y144" s="19"/>
      <c r="AF144" s="19"/>
      <c r="AG144" s="19"/>
      <c r="AH144" s="19"/>
      <c r="AI144" s="19"/>
      <c r="AV144" s="21"/>
    </row>
    <row r="145" spans="23:48" x14ac:dyDescent="0.3">
      <c r="W145" s="19"/>
      <c r="Y145" s="19"/>
      <c r="AF145" s="19"/>
      <c r="AG145" s="19"/>
      <c r="AH145" s="19"/>
      <c r="AI145" s="19"/>
      <c r="AV145" s="21"/>
    </row>
    <row r="146" spans="23:48" x14ac:dyDescent="0.3">
      <c r="W146" s="19"/>
      <c r="Y146" s="19"/>
      <c r="AF146" s="19"/>
      <c r="AG146" s="19"/>
      <c r="AH146" s="19"/>
      <c r="AI146" s="19"/>
      <c r="AV146" s="21"/>
    </row>
    <row r="147" spans="23:48" x14ac:dyDescent="0.3">
      <c r="W147" s="19"/>
      <c r="Y147" s="19"/>
      <c r="AF147" s="19"/>
      <c r="AG147" s="19"/>
      <c r="AH147" s="19"/>
      <c r="AI147" s="19"/>
      <c r="AV147" s="21"/>
    </row>
    <row r="148" spans="23:48" x14ac:dyDescent="0.3">
      <c r="W148" s="19"/>
      <c r="Y148" s="19"/>
      <c r="AF148" s="19"/>
      <c r="AG148" s="19"/>
      <c r="AH148" s="19"/>
      <c r="AI148" s="19"/>
      <c r="AV148" s="21"/>
    </row>
    <row r="149" spans="23:48" x14ac:dyDescent="0.3">
      <c r="W149" s="19"/>
      <c r="Y149" s="19"/>
      <c r="AF149" s="19"/>
      <c r="AG149" s="19"/>
      <c r="AH149" s="19"/>
      <c r="AI149" s="19"/>
      <c r="AV149" s="21"/>
    </row>
    <row r="150" spans="23:48" x14ac:dyDescent="0.3">
      <c r="W150" s="19"/>
      <c r="Y150" s="19"/>
      <c r="AF150" s="19"/>
      <c r="AG150" s="19"/>
      <c r="AH150" s="19"/>
      <c r="AI150" s="19"/>
      <c r="AV150" s="21"/>
    </row>
    <row r="151" spans="23:48" x14ac:dyDescent="0.3">
      <c r="W151" s="19"/>
      <c r="Y151" s="19"/>
      <c r="AF151" s="19"/>
      <c r="AG151" s="19"/>
      <c r="AH151" s="19"/>
      <c r="AI151" s="19"/>
      <c r="AV151" s="21"/>
    </row>
    <row r="152" spans="23:48" x14ac:dyDescent="0.3">
      <c r="W152" s="19"/>
      <c r="Y152" s="19"/>
      <c r="AF152" s="19"/>
      <c r="AG152" s="19"/>
      <c r="AH152" s="19"/>
      <c r="AI152" s="19"/>
      <c r="AV152" s="21"/>
    </row>
    <row r="153" spans="23:48" x14ac:dyDescent="0.3">
      <c r="W153" s="19"/>
      <c r="Y153" s="19"/>
      <c r="AF153" s="19"/>
      <c r="AG153" s="19"/>
      <c r="AH153" s="19"/>
      <c r="AI153" s="19"/>
      <c r="AV153" s="21"/>
    </row>
    <row r="154" spans="23:48" x14ac:dyDescent="0.3">
      <c r="W154" s="19"/>
      <c r="Y154" s="19"/>
      <c r="AF154" s="19"/>
      <c r="AG154" s="19"/>
      <c r="AH154" s="19"/>
      <c r="AI154" s="19"/>
      <c r="AV154" s="21"/>
    </row>
    <row r="155" spans="23:48" x14ac:dyDescent="0.3">
      <c r="W155" s="19"/>
      <c r="Y155" s="19"/>
      <c r="AF155" s="19"/>
      <c r="AG155" s="19"/>
      <c r="AH155" s="19"/>
      <c r="AI155" s="19"/>
      <c r="AV155" s="21"/>
    </row>
    <row r="156" spans="23:48" x14ac:dyDescent="0.3">
      <c r="W156" s="19"/>
      <c r="Y156" s="19"/>
      <c r="AF156" s="19"/>
      <c r="AG156" s="19"/>
      <c r="AH156" s="19"/>
      <c r="AI156" s="19"/>
      <c r="AV156" s="21"/>
    </row>
    <row r="157" spans="23:48" x14ac:dyDescent="0.3">
      <c r="W157" s="19"/>
      <c r="Y157" s="19"/>
      <c r="AF157" s="19"/>
      <c r="AG157" s="19"/>
      <c r="AH157" s="19"/>
      <c r="AI157" s="19"/>
      <c r="AV157" s="21"/>
    </row>
    <row r="158" spans="23:48" x14ac:dyDescent="0.3">
      <c r="W158" s="19"/>
      <c r="Y158" s="19"/>
      <c r="AF158" s="19"/>
      <c r="AG158" s="19"/>
      <c r="AH158" s="19"/>
      <c r="AI158" s="19"/>
      <c r="AV158" s="21"/>
    </row>
    <row r="159" spans="23:48" x14ac:dyDescent="0.3">
      <c r="W159" s="19"/>
      <c r="Y159" s="19"/>
      <c r="AF159" s="19"/>
      <c r="AG159" s="19"/>
      <c r="AH159" s="19"/>
      <c r="AI159" s="19"/>
      <c r="AV159" s="21"/>
    </row>
    <row r="160" spans="23:48" x14ac:dyDescent="0.3">
      <c r="W160" s="19"/>
      <c r="Y160" s="19"/>
      <c r="AF160" s="19"/>
      <c r="AG160" s="19"/>
      <c r="AH160" s="19"/>
      <c r="AI160" s="19"/>
      <c r="AV160" s="21"/>
    </row>
    <row r="161" spans="23:48" x14ac:dyDescent="0.3">
      <c r="W161" s="19"/>
      <c r="Y161" s="19"/>
      <c r="AF161" s="19"/>
      <c r="AG161" s="19"/>
      <c r="AH161" s="19"/>
      <c r="AI161" s="19"/>
      <c r="AV161" s="21"/>
    </row>
    <row r="162" spans="23:48" x14ac:dyDescent="0.3">
      <c r="W162" s="19"/>
      <c r="Y162" s="19"/>
      <c r="AF162" s="19"/>
      <c r="AG162" s="19"/>
      <c r="AH162" s="19"/>
      <c r="AI162" s="19"/>
      <c r="AV162" s="21"/>
    </row>
    <row r="163" spans="23:48" x14ac:dyDescent="0.3">
      <c r="W163" s="19"/>
      <c r="Y163" s="19"/>
      <c r="AF163" s="19"/>
      <c r="AG163" s="19"/>
      <c r="AH163" s="19"/>
      <c r="AI163" s="19"/>
      <c r="AV163" s="21"/>
    </row>
    <row r="164" spans="23:48" x14ac:dyDescent="0.3">
      <c r="W164" s="19"/>
      <c r="Y164" s="19"/>
      <c r="AF164" s="19"/>
      <c r="AG164" s="19"/>
      <c r="AH164" s="19"/>
      <c r="AI164" s="19"/>
      <c r="AV164" s="21"/>
    </row>
    <row r="165" spans="23:48" x14ac:dyDescent="0.3">
      <c r="W165" s="19"/>
      <c r="Y165" s="19"/>
      <c r="AF165" s="19"/>
      <c r="AG165" s="19"/>
      <c r="AH165" s="19"/>
      <c r="AI165" s="19"/>
      <c r="AV165" s="21"/>
    </row>
    <row r="166" spans="23:48" x14ac:dyDescent="0.3">
      <c r="W166" s="19"/>
      <c r="Y166" s="19"/>
      <c r="AF166" s="19"/>
      <c r="AG166" s="19"/>
      <c r="AH166" s="19"/>
      <c r="AI166" s="19"/>
      <c r="AV166" s="21"/>
    </row>
    <row r="167" spans="23:48" x14ac:dyDescent="0.3">
      <c r="W167" s="19"/>
      <c r="Y167" s="19"/>
      <c r="AF167" s="19"/>
      <c r="AG167" s="19"/>
      <c r="AH167" s="19"/>
      <c r="AI167" s="19"/>
      <c r="AV167" s="21"/>
    </row>
    <row r="168" spans="23:48" x14ac:dyDescent="0.3">
      <c r="W168" s="19"/>
      <c r="Y168" s="19"/>
      <c r="AF168" s="19"/>
      <c r="AG168" s="19"/>
      <c r="AH168" s="19"/>
      <c r="AI168" s="19"/>
      <c r="AV168" s="21"/>
    </row>
    <row r="169" spans="23:48" x14ac:dyDescent="0.3">
      <c r="W169" s="19"/>
      <c r="Y169" s="19"/>
      <c r="AF169" s="19"/>
      <c r="AG169" s="19"/>
      <c r="AH169" s="19"/>
      <c r="AI169" s="19"/>
      <c r="AV169" s="21"/>
    </row>
    <row r="170" spans="23:48" x14ac:dyDescent="0.3">
      <c r="W170" s="19"/>
      <c r="Y170" s="19"/>
      <c r="AF170" s="19"/>
      <c r="AG170" s="19"/>
      <c r="AH170" s="19"/>
      <c r="AI170" s="19"/>
      <c r="AV170" s="21"/>
    </row>
    <row r="171" spans="23:48" x14ac:dyDescent="0.3">
      <c r="W171" s="19"/>
      <c r="Y171" s="19"/>
      <c r="AF171" s="19"/>
      <c r="AG171" s="19"/>
      <c r="AH171" s="19"/>
      <c r="AI171" s="19"/>
      <c r="AV171" s="21"/>
    </row>
    <row r="172" spans="23:48" x14ac:dyDescent="0.3">
      <c r="W172" s="19"/>
      <c r="Y172" s="19"/>
      <c r="AF172" s="19"/>
      <c r="AG172" s="19"/>
      <c r="AH172" s="19"/>
      <c r="AI172" s="19"/>
      <c r="AV172" s="21"/>
    </row>
    <row r="173" spans="23:48" x14ac:dyDescent="0.3">
      <c r="W173" s="19"/>
      <c r="Y173" s="19"/>
      <c r="AF173" s="19"/>
      <c r="AG173" s="19"/>
      <c r="AH173" s="19"/>
      <c r="AI173" s="19"/>
      <c r="AV173" s="21"/>
    </row>
    <row r="174" spans="23:48" x14ac:dyDescent="0.3">
      <c r="W174" s="19"/>
      <c r="Y174" s="19"/>
      <c r="AF174" s="19"/>
      <c r="AG174" s="19"/>
      <c r="AH174" s="19"/>
      <c r="AI174" s="19"/>
      <c r="AV174" s="21"/>
    </row>
    <row r="175" spans="23:48" x14ac:dyDescent="0.3">
      <c r="W175" s="19"/>
      <c r="Y175" s="19"/>
      <c r="AF175" s="19"/>
      <c r="AG175" s="19"/>
      <c r="AH175" s="19"/>
      <c r="AI175" s="19"/>
      <c r="AV175" s="21"/>
    </row>
    <row r="176" spans="23:48" x14ac:dyDescent="0.3">
      <c r="W176" s="19"/>
      <c r="Y176" s="19"/>
      <c r="AF176" s="19"/>
      <c r="AG176" s="19"/>
      <c r="AH176" s="19"/>
      <c r="AI176" s="19"/>
      <c r="AV176" s="21"/>
    </row>
    <row r="177" spans="23:48" x14ac:dyDescent="0.3">
      <c r="W177" s="19"/>
      <c r="Y177" s="19"/>
      <c r="AF177" s="19"/>
      <c r="AG177" s="19"/>
      <c r="AH177" s="19"/>
      <c r="AI177" s="19"/>
      <c r="AV177" s="21"/>
    </row>
    <row r="178" spans="23:48" x14ac:dyDescent="0.3">
      <c r="W178" s="19"/>
      <c r="Y178" s="19"/>
      <c r="AF178" s="19"/>
      <c r="AG178" s="19"/>
      <c r="AH178" s="19"/>
      <c r="AI178" s="19"/>
      <c r="AV178" s="21"/>
    </row>
    <row r="179" spans="23:48" x14ac:dyDescent="0.3">
      <c r="W179" s="19"/>
      <c r="Y179" s="19"/>
      <c r="AF179" s="19"/>
      <c r="AG179" s="19"/>
      <c r="AH179" s="19"/>
      <c r="AI179" s="19"/>
      <c r="AV179" s="21"/>
    </row>
    <row r="180" spans="23:48" x14ac:dyDescent="0.3">
      <c r="W180" s="19"/>
      <c r="Y180" s="19"/>
      <c r="AF180" s="19"/>
      <c r="AG180" s="19"/>
      <c r="AH180" s="19"/>
      <c r="AI180" s="19"/>
      <c r="AV180" s="21"/>
    </row>
    <row r="181" spans="23:48" x14ac:dyDescent="0.3">
      <c r="W181" s="19"/>
      <c r="Y181" s="19"/>
      <c r="AF181" s="19"/>
      <c r="AG181" s="19"/>
      <c r="AH181" s="19"/>
      <c r="AI181" s="19"/>
      <c r="AV181" s="21"/>
    </row>
    <row r="182" spans="23:48" x14ac:dyDescent="0.3">
      <c r="W182" s="19"/>
      <c r="Y182" s="19"/>
      <c r="AF182" s="19"/>
      <c r="AG182" s="19"/>
      <c r="AH182" s="19"/>
      <c r="AI182" s="19"/>
      <c r="AV182" s="21"/>
    </row>
    <row r="183" spans="23:48" x14ac:dyDescent="0.3">
      <c r="W183" s="19"/>
      <c r="Y183" s="19"/>
      <c r="AF183" s="19"/>
      <c r="AG183" s="19"/>
      <c r="AH183" s="19"/>
      <c r="AI183" s="19"/>
      <c r="AV183" s="21"/>
    </row>
    <row r="184" spans="23:48" x14ac:dyDescent="0.3">
      <c r="W184" s="19"/>
      <c r="Y184" s="19"/>
      <c r="AF184" s="19"/>
      <c r="AG184" s="19"/>
      <c r="AH184" s="19"/>
      <c r="AI184" s="19"/>
      <c r="AV184" s="21"/>
    </row>
    <row r="185" spans="23:48" x14ac:dyDescent="0.3">
      <c r="W185" s="19"/>
      <c r="Y185" s="19"/>
      <c r="AF185" s="19"/>
      <c r="AG185" s="19"/>
      <c r="AH185" s="19"/>
      <c r="AI185" s="19"/>
      <c r="AV185" s="21"/>
    </row>
    <row r="186" spans="23:48" x14ac:dyDescent="0.3">
      <c r="W186" s="19"/>
      <c r="Y186" s="19"/>
      <c r="AF186" s="19"/>
      <c r="AG186" s="19"/>
      <c r="AH186" s="19"/>
      <c r="AI186" s="19"/>
      <c r="AV186" s="21"/>
    </row>
    <row r="187" spans="23:48" x14ac:dyDescent="0.3">
      <c r="W187" s="19"/>
      <c r="Y187" s="19"/>
      <c r="AF187" s="19"/>
      <c r="AG187" s="19"/>
      <c r="AH187" s="19"/>
      <c r="AI187" s="19"/>
      <c r="AV187" s="21"/>
    </row>
    <row r="188" spans="23:48" x14ac:dyDescent="0.3">
      <c r="W188" s="19"/>
      <c r="Y188" s="19"/>
      <c r="AF188" s="19"/>
      <c r="AG188" s="19"/>
      <c r="AH188" s="19"/>
      <c r="AI188" s="19"/>
      <c r="AV188" s="21"/>
    </row>
    <row r="189" spans="23:48" x14ac:dyDescent="0.3">
      <c r="W189" s="19"/>
      <c r="Y189" s="19"/>
      <c r="AF189" s="19"/>
      <c r="AG189" s="19"/>
      <c r="AH189" s="19"/>
      <c r="AI189" s="19"/>
      <c r="AV189" s="21"/>
    </row>
    <row r="190" spans="23:48" x14ac:dyDescent="0.3">
      <c r="W190" s="19"/>
      <c r="Y190" s="19"/>
      <c r="AF190" s="19"/>
      <c r="AG190" s="19"/>
      <c r="AH190" s="19"/>
      <c r="AI190" s="19"/>
      <c r="AV190" s="21"/>
    </row>
    <row r="191" spans="23:48" x14ac:dyDescent="0.3">
      <c r="W191" s="19"/>
      <c r="Y191" s="19"/>
      <c r="AF191" s="19"/>
      <c r="AG191" s="19"/>
      <c r="AH191" s="19"/>
      <c r="AI191" s="19"/>
      <c r="AV191" s="21"/>
    </row>
    <row r="192" spans="23:48" x14ac:dyDescent="0.3">
      <c r="W192" s="19"/>
      <c r="Y192" s="19"/>
      <c r="AF192" s="19"/>
      <c r="AG192" s="19"/>
      <c r="AH192" s="19"/>
      <c r="AI192" s="19"/>
      <c r="AV192" s="21"/>
    </row>
    <row r="193" spans="23:48" x14ac:dyDescent="0.3">
      <c r="W193" s="19"/>
      <c r="Y193" s="19"/>
      <c r="AF193" s="19"/>
      <c r="AG193" s="19"/>
      <c r="AH193" s="19"/>
      <c r="AI193" s="19"/>
      <c r="AV193" s="21"/>
    </row>
    <row r="194" spans="23:48" x14ac:dyDescent="0.3">
      <c r="W194" s="19"/>
      <c r="Y194" s="19"/>
      <c r="AF194" s="19"/>
      <c r="AG194" s="19"/>
      <c r="AH194" s="19"/>
      <c r="AI194" s="19"/>
      <c r="AV194" s="21"/>
    </row>
    <row r="195" spans="23:48" x14ac:dyDescent="0.3">
      <c r="W195" s="19"/>
      <c r="Y195" s="19"/>
      <c r="AF195" s="19"/>
      <c r="AG195" s="19"/>
      <c r="AH195" s="19"/>
      <c r="AI195" s="19"/>
      <c r="AV195" s="21"/>
    </row>
    <row r="196" spans="23:48" x14ac:dyDescent="0.3">
      <c r="W196" s="19"/>
      <c r="Y196" s="19"/>
      <c r="AF196" s="19"/>
      <c r="AG196" s="19"/>
      <c r="AH196" s="19"/>
      <c r="AI196" s="19"/>
      <c r="AV196" s="21"/>
    </row>
    <row r="197" spans="23:48" x14ac:dyDescent="0.3">
      <c r="W197" s="19"/>
      <c r="Y197" s="19"/>
      <c r="AF197" s="19"/>
      <c r="AG197" s="19"/>
      <c r="AH197" s="19"/>
      <c r="AI197" s="19"/>
      <c r="AV197" s="21"/>
    </row>
    <row r="198" spans="23:48" x14ac:dyDescent="0.3">
      <c r="W198" s="19"/>
      <c r="Y198" s="19"/>
      <c r="AF198" s="19"/>
      <c r="AG198" s="19"/>
      <c r="AH198" s="19"/>
      <c r="AI198" s="19"/>
      <c r="AV198" s="21"/>
    </row>
    <row r="199" spans="23:48" x14ac:dyDescent="0.3">
      <c r="W199" s="19"/>
      <c r="Y199" s="19"/>
      <c r="AF199" s="19"/>
      <c r="AG199" s="19"/>
      <c r="AH199" s="19"/>
      <c r="AI199" s="19"/>
      <c r="AV199" s="21"/>
    </row>
    <row r="200" spans="23:48" x14ac:dyDescent="0.3">
      <c r="W200" s="19"/>
      <c r="Y200" s="19"/>
      <c r="AF200" s="19"/>
      <c r="AG200" s="19"/>
      <c r="AH200" s="19"/>
      <c r="AI200" s="19"/>
      <c r="AV200" s="21"/>
    </row>
    <row r="201" spans="23:48" x14ac:dyDescent="0.3">
      <c r="W201" s="19"/>
      <c r="Y201" s="19"/>
      <c r="AF201" s="19"/>
      <c r="AG201" s="19"/>
      <c r="AH201" s="19"/>
      <c r="AI201" s="19"/>
      <c r="AV201" s="21"/>
    </row>
    <row r="202" spans="23:48" x14ac:dyDescent="0.3">
      <c r="W202" s="19"/>
      <c r="Y202" s="19"/>
      <c r="AF202" s="19"/>
      <c r="AG202" s="19"/>
      <c r="AH202" s="19"/>
      <c r="AI202" s="19"/>
      <c r="AV202" s="21"/>
    </row>
    <row r="203" spans="23:48" x14ac:dyDescent="0.3">
      <c r="W203" s="19"/>
      <c r="Y203" s="19"/>
      <c r="AF203" s="19"/>
      <c r="AG203" s="19"/>
      <c r="AH203" s="19"/>
      <c r="AI203" s="19"/>
      <c r="AV203" s="21"/>
    </row>
    <row r="204" spans="23:48" x14ac:dyDescent="0.3">
      <c r="W204" s="19"/>
      <c r="Y204" s="19"/>
      <c r="AF204" s="19"/>
      <c r="AG204" s="19"/>
      <c r="AH204" s="19"/>
      <c r="AI204" s="19"/>
      <c r="AV204" s="21"/>
    </row>
    <row r="205" spans="23:48" x14ac:dyDescent="0.3">
      <c r="W205" s="19"/>
      <c r="Y205" s="19"/>
      <c r="AF205" s="19"/>
      <c r="AG205" s="19"/>
      <c r="AH205" s="19"/>
      <c r="AI205" s="19"/>
      <c r="AV205" s="21"/>
    </row>
    <row r="206" spans="23:48" x14ac:dyDescent="0.3">
      <c r="W206" s="19"/>
      <c r="Y206" s="19"/>
      <c r="AF206" s="19"/>
      <c r="AG206" s="19"/>
      <c r="AH206" s="19"/>
      <c r="AI206" s="19"/>
      <c r="AV206" s="21"/>
    </row>
    <row r="207" spans="23:48" x14ac:dyDescent="0.3">
      <c r="W207" s="19"/>
      <c r="Y207" s="19"/>
      <c r="AF207" s="19"/>
      <c r="AG207" s="19"/>
      <c r="AH207" s="19"/>
      <c r="AI207" s="19"/>
      <c r="AV207" s="21"/>
    </row>
    <row r="208" spans="23:48" x14ac:dyDescent="0.3">
      <c r="W208" s="19"/>
      <c r="Y208" s="19"/>
      <c r="AF208" s="19"/>
      <c r="AG208" s="19"/>
      <c r="AH208" s="19"/>
      <c r="AI208" s="19"/>
      <c r="AV208" s="21"/>
    </row>
    <row r="209" spans="23:48" x14ac:dyDescent="0.3">
      <c r="W209" s="19"/>
      <c r="Y209" s="19"/>
      <c r="AF209" s="19"/>
      <c r="AG209" s="19"/>
      <c r="AH209" s="19"/>
      <c r="AI209" s="19"/>
      <c r="AV209" s="21"/>
    </row>
    <row r="210" spans="23:48" x14ac:dyDescent="0.3">
      <c r="W210" s="19"/>
      <c r="Y210" s="19"/>
      <c r="AF210" s="19"/>
      <c r="AG210" s="19"/>
      <c r="AH210" s="19"/>
      <c r="AI210" s="19"/>
      <c r="AV210" s="21"/>
    </row>
    <row r="211" spans="23:48" x14ac:dyDescent="0.3">
      <c r="W211" s="19"/>
      <c r="Y211" s="19"/>
      <c r="AF211" s="19"/>
      <c r="AG211" s="19"/>
      <c r="AH211" s="19"/>
      <c r="AI211" s="19"/>
      <c r="AV211" s="21"/>
    </row>
    <row r="212" spans="23:48" x14ac:dyDescent="0.3">
      <c r="W212" s="19"/>
      <c r="Y212" s="19"/>
      <c r="AF212" s="19"/>
      <c r="AG212" s="19"/>
      <c r="AH212" s="19"/>
      <c r="AI212" s="19"/>
      <c r="AV212" s="21"/>
    </row>
    <row r="213" spans="23:48" x14ac:dyDescent="0.3">
      <c r="W213" s="19"/>
      <c r="Y213" s="19"/>
      <c r="AF213" s="19"/>
      <c r="AG213" s="19"/>
      <c r="AH213" s="19"/>
      <c r="AI213" s="19"/>
      <c r="AV213" s="21"/>
    </row>
    <row r="214" spans="23:48" x14ac:dyDescent="0.3">
      <c r="W214" s="19"/>
      <c r="Y214" s="19"/>
      <c r="AF214" s="19"/>
      <c r="AG214" s="19"/>
      <c r="AH214" s="19"/>
      <c r="AI214" s="19"/>
      <c r="AV214" s="21"/>
    </row>
    <row r="215" spans="23:48" x14ac:dyDescent="0.3">
      <c r="W215" s="19"/>
      <c r="Y215" s="19"/>
      <c r="AF215" s="19"/>
      <c r="AG215" s="19"/>
      <c r="AH215" s="19"/>
      <c r="AI215" s="19"/>
      <c r="AV215" s="21"/>
    </row>
    <row r="216" spans="23:48" x14ac:dyDescent="0.3">
      <c r="W216" s="19"/>
      <c r="Y216" s="19"/>
      <c r="AF216" s="19"/>
      <c r="AG216" s="19"/>
      <c r="AH216" s="19"/>
      <c r="AI216" s="19"/>
      <c r="AV216" s="21"/>
    </row>
    <row r="217" spans="23:48" x14ac:dyDescent="0.3">
      <c r="W217" s="19"/>
      <c r="Y217" s="19"/>
      <c r="AF217" s="19"/>
      <c r="AG217" s="19"/>
      <c r="AH217" s="19"/>
      <c r="AI217" s="19"/>
      <c r="AV217" s="21"/>
    </row>
    <row r="218" spans="23:48" x14ac:dyDescent="0.3">
      <c r="W218" s="19"/>
      <c r="Y218" s="19"/>
      <c r="AF218" s="19"/>
      <c r="AG218" s="19"/>
      <c r="AH218" s="19"/>
      <c r="AI218" s="19"/>
      <c r="AV218" s="21"/>
    </row>
    <row r="219" spans="23:48" x14ac:dyDescent="0.3">
      <c r="W219" s="19"/>
      <c r="Y219" s="19"/>
      <c r="AF219" s="19"/>
      <c r="AG219" s="19"/>
      <c r="AH219" s="19"/>
      <c r="AI219" s="19"/>
      <c r="AV219" s="21"/>
    </row>
    <row r="220" spans="23:48" x14ac:dyDescent="0.3">
      <c r="W220" s="19"/>
      <c r="Y220" s="19"/>
      <c r="AF220" s="19"/>
      <c r="AG220" s="19"/>
      <c r="AH220" s="19"/>
      <c r="AI220" s="19"/>
      <c r="AV220" s="21"/>
    </row>
    <row r="221" spans="23:48" x14ac:dyDescent="0.3">
      <c r="W221" s="19"/>
      <c r="Y221" s="19"/>
      <c r="AF221" s="19"/>
      <c r="AG221" s="19"/>
      <c r="AH221" s="19"/>
      <c r="AI221" s="19"/>
      <c r="AV221" s="21"/>
    </row>
    <row r="222" spans="23:48" x14ac:dyDescent="0.3">
      <c r="W222" s="19"/>
      <c r="Y222" s="19"/>
      <c r="AF222" s="19"/>
      <c r="AG222" s="19"/>
      <c r="AH222" s="19"/>
      <c r="AI222" s="19"/>
      <c r="AV222" s="21"/>
    </row>
    <row r="223" spans="23:48" x14ac:dyDescent="0.3">
      <c r="W223" s="19"/>
      <c r="Y223" s="19"/>
      <c r="AF223" s="19"/>
      <c r="AG223" s="19"/>
      <c r="AH223" s="19"/>
      <c r="AI223" s="19"/>
      <c r="AV223" s="21"/>
    </row>
    <row r="224" spans="23:48" x14ac:dyDescent="0.3">
      <c r="W224" s="19"/>
      <c r="Y224" s="19"/>
      <c r="AF224" s="19"/>
      <c r="AG224" s="19"/>
      <c r="AH224" s="19"/>
      <c r="AI224" s="19"/>
      <c r="AV224" s="21"/>
    </row>
    <row r="225" spans="23:48" x14ac:dyDescent="0.3">
      <c r="W225" s="19"/>
      <c r="Y225" s="19"/>
      <c r="AF225" s="19"/>
      <c r="AG225" s="19"/>
      <c r="AH225" s="19"/>
      <c r="AI225" s="19"/>
      <c r="AV225" s="21"/>
    </row>
    <row r="226" spans="23:48" x14ac:dyDescent="0.3">
      <c r="W226" s="19"/>
      <c r="Y226" s="19"/>
      <c r="AF226" s="19"/>
      <c r="AG226" s="19"/>
      <c r="AH226" s="19"/>
      <c r="AI226" s="19"/>
      <c r="AV226" s="21"/>
    </row>
    <row r="227" spans="23:48" x14ac:dyDescent="0.3">
      <c r="W227" s="19"/>
      <c r="Y227" s="19"/>
      <c r="AF227" s="19"/>
      <c r="AG227" s="19"/>
      <c r="AH227" s="19"/>
      <c r="AI227" s="19"/>
      <c r="AV227" s="21"/>
    </row>
    <row r="228" spans="23:48" x14ac:dyDescent="0.3">
      <c r="W228" s="19"/>
      <c r="Y228" s="19"/>
      <c r="AF228" s="19"/>
      <c r="AG228" s="19"/>
      <c r="AH228" s="19"/>
      <c r="AI228" s="19"/>
      <c r="AV228" s="21"/>
    </row>
    <row r="229" spans="23:48" x14ac:dyDescent="0.3">
      <c r="W229" s="19"/>
      <c r="Y229" s="19"/>
      <c r="AF229" s="19"/>
      <c r="AG229" s="19"/>
      <c r="AH229" s="19"/>
      <c r="AI229" s="19"/>
      <c r="AV229" s="21"/>
    </row>
    <row r="230" spans="23:48" x14ac:dyDescent="0.3">
      <c r="W230" s="19"/>
      <c r="Y230" s="19"/>
      <c r="AF230" s="19"/>
      <c r="AG230" s="19"/>
      <c r="AH230" s="19"/>
      <c r="AI230" s="19"/>
      <c r="AV230" s="21"/>
    </row>
    <row r="231" spans="23:48" x14ac:dyDescent="0.3">
      <c r="W231" s="19"/>
      <c r="Y231" s="19"/>
      <c r="AF231" s="19"/>
      <c r="AG231" s="19"/>
      <c r="AH231" s="19"/>
      <c r="AI231" s="19"/>
      <c r="AV231" s="21"/>
    </row>
    <row r="232" spans="23:48" x14ac:dyDescent="0.3">
      <c r="W232" s="19"/>
      <c r="Y232" s="19"/>
      <c r="AF232" s="19"/>
      <c r="AG232" s="19"/>
      <c r="AH232" s="19"/>
      <c r="AI232" s="19"/>
      <c r="AV232" s="21"/>
    </row>
    <row r="233" spans="23:48" x14ac:dyDescent="0.3">
      <c r="W233" s="19"/>
      <c r="Y233" s="19"/>
      <c r="AF233" s="19"/>
      <c r="AG233" s="19"/>
      <c r="AH233" s="19"/>
      <c r="AI233" s="19"/>
      <c r="AV233" s="21"/>
    </row>
    <row r="234" spans="23:48" x14ac:dyDescent="0.3">
      <c r="W234" s="19"/>
      <c r="Y234" s="19"/>
      <c r="AF234" s="19"/>
      <c r="AG234" s="19"/>
      <c r="AH234" s="19"/>
      <c r="AI234" s="19"/>
      <c r="AV234" s="21"/>
    </row>
    <row r="235" spans="23:48" x14ac:dyDescent="0.3">
      <c r="W235" s="19"/>
      <c r="Y235" s="19"/>
      <c r="AF235" s="19"/>
      <c r="AG235" s="19"/>
      <c r="AH235" s="19"/>
      <c r="AI235" s="19"/>
      <c r="AV235" s="21"/>
    </row>
    <row r="236" spans="23:48" x14ac:dyDescent="0.3">
      <c r="W236" s="19"/>
      <c r="Y236" s="19"/>
      <c r="AF236" s="19"/>
      <c r="AG236" s="19"/>
      <c r="AH236" s="19"/>
      <c r="AI236" s="19"/>
      <c r="AV236" s="21"/>
    </row>
    <row r="237" spans="23:48" x14ac:dyDescent="0.3">
      <c r="W237" s="19"/>
      <c r="Y237" s="19"/>
      <c r="AF237" s="19"/>
      <c r="AG237" s="19"/>
      <c r="AH237" s="19"/>
      <c r="AI237" s="19"/>
      <c r="AV237" s="21"/>
    </row>
    <row r="238" spans="23:48" x14ac:dyDescent="0.3">
      <c r="W238" s="19"/>
      <c r="Y238" s="19"/>
      <c r="AF238" s="19"/>
      <c r="AG238" s="19"/>
      <c r="AH238" s="19"/>
      <c r="AI238" s="19"/>
      <c r="AV238" s="21"/>
    </row>
    <row r="239" spans="23:48" x14ac:dyDescent="0.3">
      <c r="W239" s="19"/>
      <c r="Y239" s="19"/>
      <c r="AF239" s="19"/>
      <c r="AG239" s="19"/>
      <c r="AH239" s="19"/>
      <c r="AI239" s="19"/>
      <c r="AV239" s="21"/>
    </row>
    <row r="240" spans="23:48" x14ac:dyDescent="0.3">
      <c r="W240" s="19"/>
      <c r="Y240" s="19"/>
      <c r="AF240" s="19"/>
      <c r="AG240" s="19"/>
      <c r="AH240" s="19"/>
      <c r="AI240" s="19"/>
      <c r="AV240" s="21"/>
    </row>
    <row r="241" spans="23:48" x14ac:dyDescent="0.3">
      <c r="W241" s="19"/>
      <c r="Y241" s="19"/>
      <c r="AF241" s="19"/>
      <c r="AG241" s="19"/>
      <c r="AH241" s="19"/>
      <c r="AI241" s="19"/>
      <c r="AV241" s="21"/>
    </row>
    <row r="242" spans="23:48" x14ac:dyDescent="0.3">
      <c r="W242" s="19"/>
      <c r="Y242" s="19"/>
      <c r="AF242" s="19"/>
      <c r="AG242" s="19"/>
      <c r="AH242" s="19"/>
      <c r="AI242" s="19"/>
      <c r="AV242" s="21"/>
    </row>
    <row r="243" spans="23:48" x14ac:dyDescent="0.3">
      <c r="W243" s="19"/>
      <c r="Y243" s="19"/>
      <c r="AF243" s="19"/>
      <c r="AG243" s="19"/>
      <c r="AH243" s="19"/>
      <c r="AI243" s="19"/>
      <c r="AV243" s="21"/>
    </row>
    <row r="244" spans="23:48" x14ac:dyDescent="0.3">
      <c r="W244" s="19"/>
      <c r="Y244" s="19"/>
      <c r="AF244" s="19"/>
      <c r="AG244" s="19"/>
      <c r="AH244" s="19"/>
      <c r="AI244" s="19"/>
      <c r="AV244" s="21"/>
    </row>
    <row r="245" spans="23:48" x14ac:dyDescent="0.3">
      <c r="W245" s="19"/>
      <c r="Y245" s="19"/>
      <c r="AF245" s="19"/>
      <c r="AG245" s="19"/>
      <c r="AH245" s="19"/>
      <c r="AI245" s="19"/>
      <c r="AV245" s="21"/>
    </row>
    <row r="246" spans="23:48" x14ac:dyDescent="0.3">
      <c r="W246" s="19"/>
      <c r="Y246" s="19"/>
      <c r="AF246" s="19"/>
      <c r="AG246" s="19"/>
      <c r="AH246" s="19"/>
      <c r="AI246" s="19"/>
      <c r="AV246" s="21"/>
    </row>
    <row r="247" spans="23:48" x14ac:dyDescent="0.3">
      <c r="W247" s="19"/>
      <c r="Y247" s="19"/>
      <c r="AF247" s="19"/>
      <c r="AG247" s="19"/>
      <c r="AH247" s="19"/>
      <c r="AI247" s="19"/>
      <c r="AV247" s="21"/>
    </row>
    <row r="248" spans="23:48" x14ac:dyDescent="0.3">
      <c r="W248" s="19"/>
      <c r="Y248" s="19"/>
      <c r="AF248" s="19"/>
      <c r="AG248" s="19"/>
      <c r="AH248" s="19"/>
      <c r="AI248" s="19"/>
      <c r="AV248" s="21"/>
    </row>
    <row r="249" spans="23:48" x14ac:dyDescent="0.3">
      <c r="W249" s="19"/>
      <c r="Y249" s="19"/>
      <c r="AF249" s="19"/>
      <c r="AG249" s="19"/>
      <c r="AH249" s="19"/>
      <c r="AI249" s="19"/>
      <c r="AV249" s="21"/>
    </row>
    <row r="250" spans="23:48" x14ac:dyDescent="0.3">
      <c r="W250" s="19"/>
      <c r="Y250" s="19"/>
      <c r="AF250" s="19"/>
      <c r="AG250" s="19"/>
      <c r="AH250" s="19"/>
      <c r="AI250" s="19"/>
      <c r="AV250" s="21"/>
    </row>
    <row r="251" spans="23:48" x14ac:dyDescent="0.3">
      <c r="W251" s="19"/>
      <c r="Y251" s="19"/>
      <c r="AF251" s="19"/>
      <c r="AG251" s="19"/>
      <c r="AH251" s="19"/>
      <c r="AI251" s="19"/>
      <c r="AV251" s="21"/>
    </row>
    <row r="252" spans="23:48" x14ac:dyDescent="0.3">
      <c r="W252" s="19"/>
      <c r="Y252" s="19"/>
      <c r="AF252" s="19"/>
      <c r="AG252" s="19"/>
      <c r="AH252" s="19"/>
      <c r="AI252" s="19"/>
      <c r="AV252" s="21"/>
    </row>
    <row r="253" spans="23:48" x14ac:dyDescent="0.3">
      <c r="W253" s="19"/>
      <c r="Y253" s="19"/>
      <c r="AF253" s="19"/>
      <c r="AG253" s="19"/>
      <c r="AH253" s="19"/>
      <c r="AI253" s="19"/>
      <c r="AV253" s="21"/>
    </row>
    <row r="254" spans="23:48" x14ac:dyDescent="0.3">
      <c r="W254" s="19"/>
      <c r="Y254" s="19"/>
      <c r="AF254" s="19"/>
      <c r="AG254" s="19"/>
      <c r="AH254" s="19"/>
      <c r="AI254" s="19"/>
      <c r="AV254" s="21"/>
    </row>
    <row r="255" spans="23:48" x14ac:dyDescent="0.3">
      <c r="W255" s="19"/>
      <c r="Y255" s="19"/>
      <c r="AF255" s="19"/>
      <c r="AG255" s="19"/>
      <c r="AH255" s="19"/>
      <c r="AI255" s="19"/>
      <c r="AV255" s="21"/>
    </row>
    <row r="256" spans="23:48" x14ac:dyDescent="0.3">
      <c r="W256" s="19"/>
      <c r="Y256" s="19"/>
      <c r="AF256" s="19"/>
      <c r="AG256" s="19"/>
      <c r="AH256" s="19"/>
      <c r="AI256" s="19"/>
      <c r="AV256" s="21"/>
    </row>
    <row r="257" spans="23:48" x14ac:dyDescent="0.3">
      <c r="W257" s="19"/>
      <c r="Y257" s="19"/>
      <c r="AF257" s="19"/>
      <c r="AG257" s="19"/>
      <c r="AH257" s="19"/>
      <c r="AI257" s="19"/>
      <c r="AV257" s="21"/>
    </row>
    <row r="258" spans="23:48" x14ac:dyDescent="0.3">
      <c r="W258" s="19"/>
      <c r="Y258" s="19"/>
      <c r="AF258" s="19"/>
      <c r="AG258" s="19"/>
      <c r="AH258" s="19"/>
      <c r="AI258" s="19"/>
      <c r="AV258" s="21"/>
    </row>
    <row r="259" spans="23:48" x14ac:dyDescent="0.3">
      <c r="W259" s="19"/>
      <c r="Y259" s="19"/>
      <c r="AF259" s="19"/>
      <c r="AG259" s="19"/>
      <c r="AH259" s="19"/>
      <c r="AI259" s="19"/>
      <c r="AV259" s="21"/>
    </row>
    <row r="260" spans="23:48" x14ac:dyDescent="0.3">
      <c r="W260" s="19"/>
      <c r="Y260" s="19"/>
      <c r="AF260" s="19"/>
      <c r="AG260" s="19"/>
      <c r="AH260" s="19"/>
      <c r="AI260" s="19"/>
      <c r="AV260" s="21"/>
    </row>
    <row r="261" spans="23:48" x14ac:dyDescent="0.3">
      <c r="W261" s="19"/>
      <c r="Y261" s="19"/>
      <c r="AF261" s="19"/>
      <c r="AG261" s="19"/>
      <c r="AH261" s="19"/>
      <c r="AI261" s="19"/>
      <c r="AV261" s="21"/>
    </row>
    <row r="262" spans="23:48" x14ac:dyDescent="0.3">
      <c r="W262" s="19"/>
      <c r="Y262" s="19"/>
      <c r="AF262" s="19"/>
      <c r="AG262" s="19"/>
      <c r="AH262" s="19"/>
      <c r="AI262" s="19"/>
      <c r="AV262" s="21"/>
    </row>
    <row r="263" spans="23:48" x14ac:dyDescent="0.3">
      <c r="W263" s="19"/>
      <c r="Y263" s="19"/>
      <c r="AF263" s="19"/>
      <c r="AG263" s="19"/>
      <c r="AH263" s="19"/>
      <c r="AI263" s="19"/>
      <c r="AV263" s="21"/>
    </row>
    <row r="264" spans="23:48" x14ac:dyDescent="0.3">
      <c r="W264" s="19"/>
      <c r="Y264" s="19"/>
      <c r="AF264" s="19"/>
      <c r="AG264" s="19"/>
      <c r="AH264" s="19"/>
      <c r="AI264" s="19"/>
      <c r="AV264" s="21"/>
    </row>
    <row r="265" spans="23:48" x14ac:dyDescent="0.3">
      <c r="W265" s="19"/>
      <c r="Y265" s="19"/>
      <c r="AF265" s="19"/>
      <c r="AG265" s="19"/>
      <c r="AH265" s="19"/>
      <c r="AI265" s="19"/>
      <c r="AV265" s="21"/>
    </row>
    <row r="266" spans="23:48" x14ac:dyDescent="0.3">
      <c r="W266" s="19"/>
      <c r="Y266" s="19"/>
      <c r="AF266" s="19"/>
      <c r="AG266" s="19"/>
      <c r="AH266" s="19"/>
      <c r="AI266" s="19"/>
      <c r="AV266" s="21"/>
    </row>
    <row r="267" spans="23:48" x14ac:dyDescent="0.3">
      <c r="W267" s="19"/>
      <c r="Y267" s="19"/>
      <c r="AF267" s="19"/>
      <c r="AG267" s="19"/>
      <c r="AH267" s="19"/>
      <c r="AI267" s="19"/>
      <c r="AV267" s="21"/>
    </row>
    <row r="268" spans="23:48" x14ac:dyDescent="0.3">
      <c r="W268" s="19"/>
      <c r="Y268" s="19"/>
      <c r="AF268" s="19"/>
      <c r="AG268" s="19"/>
      <c r="AH268" s="19"/>
      <c r="AI268" s="19"/>
      <c r="AV268" s="21"/>
    </row>
    <row r="269" spans="23:48" x14ac:dyDescent="0.3">
      <c r="W269" s="19"/>
      <c r="Y269" s="19"/>
      <c r="AF269" s="19"/>
      <c r="AG269" s="19"/>
      <c r="AH269" s="19"/>
      <c r="AI269" s="19"/>
      <c r="AV269" s="21"/>
    </row>
    <row r="270" spans="23:48" x14ac:dyDescent="0.3">
      <c r="W270" s="19"/>
      <c r="Y270" s="19"/>
      <c r="AF270" s="19"/>
      <c r="AG270" s="19"/>
      <c r="AH270" s="19"/>
      <c r="AI270" s="19"/>
      <c r="AV270" s="21"/>
    </row>
    <row r="271" spans="23:48" x14ac:dyDescent="0.3">
      <c r="W271" s="19"/>
      <c r="Y271" s="19"/>
      <c r="AF271" s="19"/>
      <c r="AG271" s="19"/>
      <c r="AH271" s="19"/>
      <c r="AI271" s="19"/>
      <c r="AV271" s="21"/>
    </row>
    <row r="272" spans="23:48" x14ac:dyDescent="0.3">
      <c r="W272" s="19"/>
      <c r="Y272" s="19"/>
      <c r="AF272" s="19"/>
      <c r="AG272" s="19"/>
      <c r="AH272" s="19"/>
      <c r="AI272" s="19"/>
      <c r="AV272" s="21"/>
    </row>
    <row r="273" spans="23:48" x14ac:dyDescent="0.3">
      <c r="W273" s="19"/>
      <c r="Y273" s="19"/>
      <c r="AF273" s="19"/>
      <c r="AG273" s="19"/>
      <c r="AH273" s="19"/>
      <c r="AI273" s="19"/>
      <c r="AV273" s="21"/>
    </row>
    <row r="274" spans="23:48" x14ac:dyDescent="0.3">
      <c r="W274" s="19"/>
      <c r="Y274" s="19"/>
      <c r="AF274" s="19"/>
      <c r="AG274" s="19"/>
      <c r="AH274" s="19"/>
      <c r="AI274" s="19"/>
      <c r="AV274" s="21"/>
    </row>
    <row r="275" spans="23:48" x14ac:dyDescent="0.3">
      <c r="W275" s="19"/>
      <c r="Y275" s="19"/>
      <c r="AF275" s="19"/>
      <c r="AG275" s="19"/>
      <c r="AH275" s="19"/>
      <c r="AI275" s="19"/>
      <c r="AV275" s="21"/>
    </row>
    <row r="276" spans="23:48" x14ac:dyDescent="0.3">
      <c r="W276" s="19"/>
      <c r="Y276" s="19"/>
      <c r="AF276" s="19"/>
      <c r="AG276" s="19"/>
      <c r="AH276" s="19"/>
      <c r="AI276" s="19"/>
      <c r="AV276" s="21"/>
    </row>
    <row r="277" spans="23:48" x14ac:dyDescent="0.3">
      <c r="W277" s="19"/>
      <c r="Y277" s="19"/>
      <c r="AF277" s="19"/>
      <c r="AG277" s="19"/>
      <c r="AH277" s="19"/>
      <c r="AI277" s="19"/>
      <c r="AV277" s="21"/>
    </row>
    <row r="278" spans="23:48" x14ac:dyDescent="0.3">
      <c r="W278" s="19"/>
      <c r="Y278" s="19"/>
      <c r="AF278" s="19"/>
      <c r="AG278" s="19"/>
      <c r="AH278" s="19"/>
      <c r="AI278" s="19"/>
      <c r="AV278" s="21"/>
    </row>
    <row r="279" spans="23:48" x14ac:dyDescent="0.3">
      <c r="W279" s="19"/>
      <c r="Y279" s="19"/>
      <c r="AF279" s="19"/>
      <c r="AG279" s="19"/>
      <c r="AH279" s="19"/>
      <c r="AI279" s="19"/>
      <c r="AV279" s="21"/>
    </row>
    <row r="280" spans="23:48" x14ac:dyDescent="0.3">
      <c r="W280" s="19"/>
      <c r="Y280" s="19"/>
      <c r="AF280" s="19"/>
      <c r="AG280" s="19"/>
      <c r="AH280" s="19"/>
      <c r="AI280" s="19"/>
      <c r="AV280" s="21"/>
    </row>
    <row r="281" spans="23:48" x14ac:dyDescent="0.3">
      <c r="W281" s="19"/>
      <c r="Y281" s="19"/>
      <c r="AF281" s="19"/>
      <c r="AG281" s="19"/>
      <c r="AH281" s="19"/>
      <c r="AI281" s="19"/>
      <c r="AV281" s="21"/>
    </row>
    <row r="282" spans="23:48" x14ac:dyDescent="0.3">
      <c r="W282" s="19"/>
      <c r="Y282" s="19"/>
      <c r="AF282" s="19"/>
      <c r="AG282" s="19"/>
      <c r="AH282" s="19"/>
      <c r="AI282" s="19"/>
      <c r="AV282" s="21"/>
    </row>
  </sheetData>
  <sheetProtection formatCells="0" formatColumns="0" formatRows="0"/>
  <autoFilter ref="A3:XFB4" xr:uid="{00000000-0001-0000-0800-000000000000}">
    <filterColumn colId="6" showButton="0"/>
    <filterColumn colId="36" showButton="0"/>
    <filterColumn colId="38" showButton="0"/>
    <filterColumn colId="40" showButton="0"/>
    <filterColumn colId="43" showButton="0"/>
    <filterColumn colId="46" showButton="0"/>
    <filterColumn colId="47" showButton="0"/>
    <filterColumn colId="50" showButton="0"/>
  </autoFilter>
  <mergeCells count="181">
    <mergeCell ref="T24:T25"/>
    <mergeCell ref="V24:V25"/>
    <mergeCell ref="X24:X25"/>
    <mergeCell ref="Z24:Z25"/>
    <mergeCell ref="AB24:AB25"/>
    <mergeCell ref="AW24:AW25"/>
    <mergeCell ref="AX24:AX25"/>
    <mergeCell ref="AY22:AY23"/>
    <mergeCell ref="AZ22:AZ23"/>
    <mergeCell ref="BA22:BA23"/>
    <mergeCell ref="BB22:BB23"/>
    <mergeCell ref="BC22:BC23"/>
    <mergeCell ref="BD22:BD23"/>
    <mergeCell ref="A24:A25"/>
    <mergeCell ref="B24:B25"/>
    <mergeCell ref="C24:C25"/>
    <mergeCell ref="D24:D25"/>
    <mergeCell ref="E24:E25"/>
    <mergeCell ref="F24:F25"/>
    <mergeCell ref="G24:G25"/>
    <mergeCell ref="H24:H25"/>
    <mergeCell ref="I24:I25"/>
    <mergeCell ref="J24:J25"/>
    <mergeCell ref="K24:K25"/>
    <mergeCell ref="L24:L25"/>
    <mergeCell ref="M24:M25"/>
    <mergeCell ref="N24:N25"/>
    <mergeCell ref="O24:O25"/>
    <mergeCell ref="P24:P25"/>
    <mergeCell ref="Q24:Q25"/>
    <mergeCell ref="S24:S25"/>
    <mergeCell ref="V21:V23"/>
    <mergeCell ref="W21:W23"/>
    <mergeCell ref="X21:X23"/>
    <mergeCell ref="Y21:Y23"/>
    <mergeCell ref="Z21:Z23"/>
    <mergeCell ref="AA21:AA23"/>
    <mergeCell ref="AB21:AB23"/>
    <mergeCell ref="AW21:AW23"/>
    <mergeCell ref="AX21:AX23"/>
    <mergeCell ref="AB19:AB20"/>
    <mergeCell ref="AW19:AW20"/>
    <mergeCell ref="AX19:AX20"/>
    <mergeCell ref="A21:A23"/>
    <mergeCell ref="B21:B23"/>
    <mergeCell ref="C21:C23"/>
    <mergeCell ref="D21:D23"/>
    <mergeCell ref="E21:E23"/>
    <mergeCell ref="F21:F23"/>
    <mergeCell ref="G21:G23"/>
    <mergeCell ref="H21:H23"/>
    <mergeCell ref="I21:I23"/>
    <mergeCell ref="J21:J23"/>
    <mergeCell ref="K21:K23"/>
    <mergeCell ref="L21:L23"/>
    <mergeCell ref="M21:M23"/>
    <mergeCell ref="N21:N23"/>
    <mergeCell ref="O21:O23"/>
    <mergeCell ref="P21:P23"/>
    <mergeCell ref="Q21:Q23"/>
    <mergeCell ref="R21:R23"/>
    <mergeCell ref="S21:S23"/>
    <mergeCell ref="T21:T23"/>
    <mergeCell ref="U21:U23"/>
    <mergeCell ref="S19:S20"/>
    <mergeCell ref="T19:T20"/>
    <mergeCell ref="U19:U20"/>
    <mergeCell ref="V19:V20"/>
    <mergeCell ref="W19:W20"/>
    <mergeCell ref="X19:X20"/>
    <mergeCell ref="Y19:Y20"/>
    <mergeCell ref="Z19:Z20"/>
    <mergeCell ref="AA19:AA20"/>
    <mergeCell ref="J19:J20"/>
    <mergeCell ref="K19:K20"/>
    <mergeCell ref="L19:L20"/>
    <mergeCell ref="M19:M20"/>
    <mergeCell ref="N19:N20"/>
    <mergeCell ref="O19:O20"/>
    <mergeCell ref="P19:P20"/>
    <mergeCell ref="Q19:Q20"/>
    <mergeCell ref="R19:R20"/>
    <mergeCell ref="A19:A20"/>
    <mergeCell ref="B19:B20"/>
    <mergeCell ref="C19:C20"/>
    <mergeCell ref="D19:D20"/>
    <mergeCell ref="E19:E20"/>
    <mergeCell ref="F19:F20"/>
    <mergeCell ref="G19:G20"/>
    <mergeCell ref="H19:H20"/>
    <mergeCell ref="I19:I20"/>
    <mergeCell ref="V14:V18"/>
    <mergeCell ref="W14:W18"/>
    <mergeCell ref="X14:X18"/>
    <mergeCell ref="Y14:Y18"/>
    <mergeCell ref="Z14:Z18"/>
    <mergeCell ref="AA14:AA18"/>
    <mergeCell ref="AB14:AB18"/>
    <mergeCell ref="AW14:AW18"/>
    <mergeCell ref="AX14:AX18"/>
    <mergeCell ref="AB11:AB13"/>
    <mergeCell ref="AW11:AW13"/>
    <mergeCell ref="AX11:AX13"/>
    <mergeCell ref="A14:A18"/>
    <mergeCell ref="B14:B18"/>
    <mergeCell ref="C14:C18"/>
    <mergeCell ref="D14:D18"/>
    <mergeCell ref="E14:E18"/>
    <mergeCell ref="F14:F18"/>
    <mergeCell ref="G14:G18"/>
    <mergeCell ref="H14:H18"/>
    <mergeCell ref="I14:I18"/>
    <mergeCell ref="J14:J18"/>
    <mergeCell ref="K14:K18"/>
    <mergeCell ref="L14:L18"/>
    <mergeCell ref="M14:M18"/>
    <mergeCell ref="N14:N18"/>
    <mergeCell ref="O14:O18"/>
    <mergeCell ref="P14:P18"/>
    <mergeCell ref="Q14:Q18"/>
    <mergeCell ref="R14:R18"/>
    <mergeCell ref="S14:S18"/>
    <mergeCell ref="T14:T18"/>
    <mergeCell ref="U14:U18"/>
    <mergeCell ref="J11:J13"/>
    <mergeCell ref="K11:K13"/>
    <mergeCell ref="L11:L13"/>
    <mergeCell ref="M11:M13"/>
    <mergeCell ref="N11:N13"/>
    <mergeCell ref="O11:O13"/>
    <mergeCell ref="P11:P13"/>
    <mergeCell ref="Q11:Q13"/>
    <mergeCell ref="R11:R13"/>
    <mergeCell ref="A11:A13"/>
    <mergeCell ref="B11:B13"/>
    <mergeCell ref="C11:C13"/>
    <mergeCell ref="D11:D13"/>
    <mergeCell ref="E11:E13"/>
    <mergeCell ref="F11:F13"/>
    <mergeCell ref="G11:G13"/>
    <mergeCell ref="H11:H13"/>
    <mergeCell ref="I11:I13"/>
    <mergeCell ref="AA4:AA7"/>
    <mergeCell ref="Y4:Y7"/>
    <mergeCell ref="U4:U7"/>
    <mergeCell ref="N4:N7"/>
    <mergeCell ref="W4:W7"/>
    <mergeCell ref="R4:R7"/>
    <mergeCell ref="P4:P7"/>
    <mergeCell ref="S11:S13"/>
    <mergeCell ref="T11:T13"/>
    <mergeCell ref="U11:U13"/>
    <mergeCell ref="V11:V13"/>
    <mergeCell ref="W11:W13"/>
    <mergeCell ref="X11:X13"/>
    <mergeCell ref="Y11:Y13"/>
    <mergeCell ref="Z11:Z13"/>
    <mergeCell ref="AA11:AA13"/>
    <mergeCell ref="AY2:AZ3"/>
    <mergeCell ref="A1:T2"/>
    <mergeCell ref="AR3:AS3"/>
    <mergeCell ref="AJ2:AT2"/>
    <mergeCell ref="BE2:BU2"/>
    <mergeCell ref="AC1:AT1"/>
    <mergeCell ref="AV1:AX1"/>
    <mergeCell ref="BC2:BC3"/>
    <mergeCell ref="BD2:BD3"/>
    <mergeCell ref="BA2:BA3"/>
    <mergeCell ref="BB2:BB3"/>
    <mergeCell ref="U1:AB2"/>
    <mergeCell ref="AY1:BU1"/>
    <mergeCell ref="AU2:AW3"/>
    <mergeCell ref="AX2:AX3"/>
    <mergeCell ref="AC2:AC3"/>
    <mergeCell ref="AD2:AD3"/>
    <mergeCell ref="AE2:AH2"/>
    <mergeCell ref="AI2:AI3"/>
    <mergeCell ref="G3:H3"/>
    <mergeCell ref="AK3:AL3"/>
    <mergeCell ref="AM3:AN3"/>
    <mergeCell ref="AO3:AP3"/>
  </mergeCells>
  <conditionalFormatting sqref="AJ4:AK4">
    <cfRule type="containsText" dxfId="467" priority="481" operator="containsText" text="BAJA">
      <formula>NOT(ISERROR(SEARCH("BAJA",AJ4)))</formula>
    </cfRule>
    <cfRule type="containsText" dxfId="466" priority="482" operator="containsText" text="MEDIA">
      <formula>NOT(ISERROR(SEARCH("MEDIA",AJ4)))</formula>
    </cfRule>
    <cfRule type="containsText" dxfId="465" priority="483" operator="containsText" text="ALTA">
      <formula>NOT(ISERROR(SEARCH("ALTA",AJ4)))</formula>
    </cfRule>
  </conditionalFormatting>
  <conditionalFormatting sqref="AU4:AV4">
    <cfRule type="cellIs" dxfId="464" priority="477" operator="greaterThan">
      <formula>75%</formula>
    </cfRule>
    <cfRule type="cellIs" dxfId="463" priority="478" operator="between">
      <formula>51%</formula>
      <formula>75%</formula>
    </cfRule>
    <cfRule type="cellIs" dxfId="462" priority="479" operator="between">
      <formula>26%</formula>
      <formula>50%</formula>
    </cfRule>
    <cfRule type="cellIs" dxfId="461" priority="480" operator="between">
      <formula>0%</formula>
      <formula>25%</formula>
    </cfRule>
    <cfRule type="containsText" dxfId="460" priority="484" operator="containsText" text="BAJA">
      <formula>NOT(ISERROR(SEARCH("BAJA",AU4)))</formula>
    </cfRule>
    <cfRule type="containsText" dxfId="459" priority="485" operator="containsText" text="MEDIA">
      <formula>NOT(ISERROR(SEARCH("MEDIA",AU4)))</formula>
    </cfRule>
    <cfRule type="containsText" dxfId="458" priority="486" operator="containsText" text="ALTA">
      <formula>NOT(ISERROR(SEARCH("ALTA",AU4)))</formula>
    </cfRule>
  </conditionalFormatting>
  <conditionalFormatting sqref="AL4">
    <cfRule type="containsText" dxfId="457" priority="474" operator="containsText" text="BAJA">
      <formula>NOT(ISERROR(SEARCH("BAJA",AL4)))</formula>
    </cfRule>
    <cfRule type="containsText" dxfId="456" priority="475" operator="containsText" text="MEDIA">
      <formula>NOT(ISERROR(SEARCH("MEDIA",AL4)))</formula>
    </cfRule>
    <cfRule type="containsText" dxfId="455" priority="476" operator="containsText" text="ALTA">
      <formula>NOT(ISERROR(SEARCH("ALTA",AL4)))</formula>
    </cfRule>
  </conditionalFormatting>
  <conditionalFormatting sqref="AS4">
    <cfRule type="containsText" dxfId="454" priority="471" operator="containsText" text="BAJA">
      <formula>NOT(ISERROR(SEARCH("BAJA",AS4)))</formula>
    </cfRule>
    <cfRule type="containsText" dxfId="453" priority="472" operator="containsText" text="MEDIA">
      <formula>NOT(ISERROR(SEARCH("MEDIA",AS4)))</formula>
    </cfRule>
    <cfRule type="containsText" dxfId="452" priority="473" operator="containsText" text="ALTA">
      <formula>NOT(ISERROR(SEARCH("ALTA",AS4)))</formula>
    </cfRule>
  </conditionalFormatting>
  <conditionalFormatting sqref="AQ4">
    <cfRule type="containsText" dxfId="451" priority="468" operator="containsText" text="BAJA">
      <formula>NOT(ISERROR(SEARCH("BAJA",AQ4)))</formula>
    </cfRule>
    <cfRule type="containsText" dxfId="450" priority="469" operator="containsText" text="MEDIA">
      <formula>NOT(ISERROR(SEARCH("MEDIA",AQ4)))</formula>
    </cfRule>
    <cfRule type="containsText" dxfId="449" priority="470" operator="containsText" text="ALTA">
      <formula>NOT(ISERROR(SEARCH("ALTA",AQ4)))</formula>
    </cfRule>
  </conditionalFormatting>
  <conditionalFormatting sqref="AC4:AD4">
    <cfRule type="containsText" dxfId="448" priority="447" operator="containsText" text="BAJA">
      <formula>NOT(ISERROR(SEARCH("BAJA",AC4)))</formula>
    </cfRule>
    <cfRule type="containsText" dxfId="447" priority="448" operator="containsText" text="MEDIA">
      <formula>NOT(ISERROR(SEARCH("MEDIA",AC4)))</formula>
    </cfRule>
    <cfRule type="containsText" dxfId="446" priority="449" operator="containsText" text="ALTA">
      <formula>NOT(ISERROR(SEARCH("ALTA",AC4)))</formula>
    </cfRule>
  </conditionalFormatting>
  <conditionalFormatting sqref="AC5">
    <cfRule type="containsText" dxfId="445" priority="431" operator="containsText" text="BAJA">
      <formula>NOT(ISERROR(SEARCH("BAJA",AC5)))</formula>
    </cfRule>
    <cfRule type="containsText" dxfId="444" priority="432" operator="containsText" text="MEDIA">
      <formula>NOT(ISERROR(SEARCH("MEDIA",AC5)))</formula>
    </cfRule>
    <cfRule type="containsText" dxfId="443" priority="433" operator="containsText" text="ALTA">
      <formula>NOT(ISERROR(SEARCH("ALTA",AC5)))</formula>
    </cfRule>
  </conditionalFormatting>
  <conditionalFormatting sqref="AJ5:AK5">
    <cfRule type="containsText" dxfId="442" priority="441" operator="containsText" text="BAJA">
      <formula>NOT(ISERROR(SEARCH("BAJA",AJ5)))</formula>
    </cfRule>
    <cfRule type="containsText" dxfId="441" priority="442" operator="containsText" text="MEDIA">
      <formula>NOT(ISERROR(SEARCH("MEDIA",AJ5)))</formula>
    </cfRule>
    <cfRule type="containsText" dxfId="440" priority="443" operator="containsText" text="ALTA">
      <formula>NOT(ISERROR(SEARCH("ALTA",AJ5)))</formula>
    </cfRule>
  </conditionalFormatting>
  <conditionalFormatting sqref="AU5:AV5">
    <cfRule type="cellIs" dxfId="439" priority="437" operator="greaterThan">
      <formula>75%</formula>
    </cfRule>
    <cfRule type="cellIs" dxfId="438" priority="438" operator="between">
      <formula>51%</formula>
      <formula>75%</formula>
    </cfRule>
    <cfRule type="cellIs" dxfId="437" priority="439" operator="between">
      <formula>26%</formula>
      <formula>50%</formula>
    </cfRule>
    <cfRule type="cellIs" dxfId="436" priority="440" operator="between">
      <formula>0%</formula>
      <formula>25%</formula>
    </cfRule>
    <cfRule type="containsText" dxfId="435" priority="444" operator="containsText" text="BAJA">
      <formula>NOT(ISERROR(SEARCH("BAJA",AU5)))</formula>
    </cfRule>
    <cfRule type="containsText" dxfId="434" priority="445" operator="containsText" text="MEDIA">
      <formula>NOT(ISERROR(SEARCH("MEDIA",AU5)))</formula>
    </cfRule>
    <cfRule type="containsText" dxfId="433" priority="446" operator="containsText" text="ALTA">
      <formula>NOT(ISERROR(SEARCH("ALTA",AU5)))</formula>
    </cfRule>
  </conditionalFormatting>
  <conditionalFormatting sqref="AD5">
    <cfRule type="containsText" dxfId="432" priority="434" operator="containsText" text="BAJA">
      <formula>NOT(ISERROR(SEARCH("BAJA",AD5)))</formula>
    </cfRule>
    <cfRule type="containsText" dxfId="431" priority="435" operator="containsText" text="MEDIA">
      <formula>NOT(ISERROR(SEARCH("MEDIA",AD5)))</formula>
    </cfRule>
    <cfRule type="containsText" dxfId="430" priority="436" operator="containsText" text="ALTA">
      <formula>NOT(ISERROR(SEARCH("ALTA",AD5)))</formula>
    </cfRule>
  </conditionalFormatting>
  <conditionalFormatting sqref="AL5">
    <cfRule type="containsText" dxfId="429" priority="428" operator="containsText" text="BAJA">
      <formula>NOT(ISERROR(SEARCH("BAJA",AL5)))</formula>
    </cfRule>
    <cfRule type="containsText" dxfId="428" priority="429" operator="containsText" text="MEDIA">
      <formula>NOT(ISERROR(SEARCH("MEDIA",AL5)))</formula>
    </cfRule>
    <cfRule type="containsText" dxfId="427" priority="430" operator="containsText" text="ALTA">
      <formula>NOT(ISERROR(SEARCH("ALTA",AL5)))</formula>
    </cfRule>
  </conditionalFormatting>
  <conditionalFormatting sqref="AN5">
    <cfRule type="containsText" dxfId="426" priority="425" operator="containsText" text="BAJA">
      <formula>NOT(ISERROR(SEARCH("BAJA",AN5)))</formula>
    </cfRule>
    <cfRule type="containsText" dxfId="425" priority="426" operator="containsText" text="MEDIA">
      <formula>NOT(ISERROR(SEARCH("MEDIA",AN5)))</formula>
    </cfRule>
    <cfRule type="containsText" dxfId="424" priority="427" operator="containsText" text="ALTA">
      <formula>NOT(ISERROR(SEARCH("ALTA",AN5)))</formula>
    </cfRule>
  </conditionalFormatting>
  <conditionalFormatting sqref="AP5">
    <cfRule type="containsText" dxfId="423" priority="422" operator="containsText" text="BAJA">
      <formula>NOT(ISERROR(SEARCH("BAJA",AP5)))</formula>
    </cfRule>
    <cfRule type="containsText" dxfId="422" priority="423" operator="containsText" text="MEDIA">
      <formula>NOT(ISERROR(SEARCH("MEDIA",AP5)))</formula>
    </cfRule>
    <cfRule type="containsText" dxfId="421" priority="424" operator="containsText" text="ALTA">
      <formula>NOT(ISERROR(SEARCH("ALTA",AP5)))</formula>
    </cfRule>
  </conditionalFormatting>
  <conditionalFormatting sqref="AN6">
    <cfRule type="containsText" dxfId="420" priority="406" operator="containsText" text="BAJA">
      <formula>NOT(ISERROR(SEARCH("BAJA",AN6)))</formula>
    </cfRule>
    <cfRule type="containsText" dxfId="419" priority="407" operator="containsText" text="MEDIA">
      <formula>NOT(ISERROR(SEARCH("MEDIA",AN6)))</formula>
    </cfRule>
    <cfRule type="containsText" dxfId="418" priority="408" operator="containsText" text="ALTA">
      <formula>NOT(ISERROR(SEARCH("ALTA",AN6)))</formula>
    </cfRule>
  </conditionalFormatting>
  <conditionalFormatting sqref="AS6">
    <cfRule type="containsText" dxfId="417" priority="403" operator="containsText" text="BAJA">
      <formula>NOT(ISERROR(SEARCH("BAJA",AS6)))</formula>
    </cfRule>
    <cfRule type="containsText" dxfId="416" priority="404" operator="containsText" text="MEDIA">
      <formula>NOT(ISERROR(SEARCH("MEDIA",AS6)))</formula>
    </cfRule>
    <cfRule type="containsText" dxfId="415" priority="405" operator="containsText" text="ALTA">
      <formula>NOT(ISERROR(SEARCH("ALTA",AS6)))</formula>
    </cfRule>
  </conditionalFormatting>
  <conditionalFormatting sqref="AJ6:AK6">
    <cfRule type="containsText" dxfId="414" priority="416" operator="containsText" text="BAJA">
      <formula>NOT(ISERROR(SEARCH("BAJA",AJ6)))</formula>
    </cfRule>
    <cfRule type="containsText" dxfId="413" priority="417" operator="containsText" text="MEDIA">
      <formula>NOT(ISERROR(SEARCH("MEDIA",AJ6)))</formula>
    </cfRule>
    <cfRule type="containsText" dxfId="412" priority="418" operator="containsText" text="ALTA">
      <formula>NOT(ISERROR(SEARCH("ALTA",AJ6)))</formula>
    </cfRule>
  </conditionalFormatting>
  <conditionalFormatting sqref="AU6:AV6">
    <cfRule type="cellIs" dxfId="411" priority="412" operator="greaterThan">
      <formula>75%</formula>
    </cfRule>
    <cfRule type="cellIs" dxfId="410" priority="413" operator="between">
      <formula>51%</formula>
      <formula>75%</formula>
    </cfRule>
    <cfRule type="cellIs" dxfId="409" priority="414" operator="between">
      <formula>26%</formula>
      <formula>50%</formula>
    </cfRule>
    <cfRule type="cellIs" dxfId="408" priority="415" operator="between">
      <formula>0%</formula>
      <formula>25%</formula>
    </cfRule>
    <cfRule type="containsText" dxfId="407" priority="419" operator="containsText" text="BAJA">
      <formula>NOT(ISERROR(SEARCH("BAJA",AU6)))</formula>
    </cfRule>
    <cfRule type="containsText" dxfId="406" priority="420" operator="containsText" text="MEDIA">
      <formula>NOT(ISERROR(SEARCH("MEDIA",AU6)))</formula>
    </cfRule>
    <cfRule type="containsText" dxfId="405" priority="421" operator="containsText" text="ALTA">
      <formula>NOT(ISERROR(SEARCH("ALTA",AU6)))</formula>
    </cfRule>
  </conditionalFormatting>
  <conditionalFormatting sqref="AD6">
    <cfRule type="containsText" dxfId="404" priority="409" operator="containsText" text="BAJA">
      <formula>NOT(ISERROR(SEARCH("BAJA",AD6)))</formula>
    </cfRule>
    <cfRule type="containsText" dxfId="403" priority="410" operator="containsText" text="MEDIA">
      <formula>NOT(ISERROR(SEARCH("MEDIA",AD6)))</formula>
    </cfRule>
    <cfRule type="containsText" dxfId="402" priority="411" operator="containsText" text="ALTA">
      <formula>NOT(ISERROR(SEARCH("ALTA",AD6)))</formula>
    </cfRule>
  </conditionalFormatting>
  <conditionalFormatting sqref="AQ6">
    <cfRule type="containsText" dxfId="401" priority="400" operator="containsText" text="BAJA">
      <formula>NOT(ISERROR(SEARCH("BAJA",AQ6)))</formula>
    </cfRule>
    <cfRule type="containsText" dxfId="400" priority="401" operator="containsText" text="MEDIA">
      <formula>NOT(ISERROR(SEARCH("MEDIA",AQ6)))</formula>
    </cfRule>
    <cfRule type="containsText" dxfId="399" priority="402" operator="containsText" text="ALTA">
      <formula>NOT(ISERROR(SEARCH("ALTA",AQ6)))</formula>
    </cfRule>
  </conditionalFormatting>
  <conditionalFormatting sqref="AJ7:AK7">
    <cfRule type="containsText" dxfId="398" priority="394" operator="containsText" text="BAJA">
      <formula>NOT(ISERROR(SEARCH("BAJA",AJ7)))</formula>
    </cfRule>
    <cfRule type="containsText" dxfId="397" priority="395" operator="containsText" text="MEDIA">
      <formula>NOT(ISERROR(SEARCH("MEDIA",AJ7)))</formula>
    </cfRule>
    <cfRule type="containsText" dxfId="396" priority="396" operator="containsText" text="ALTA">
      <formula>NOT(ISERROR(SEARCH("ALTA",AJ7)))</formula>
    </cfRule>
  </conditionalFormatting>
  <conditionalFormatting sqref="AU7:AV7">
    <cfRule type="cellIs" dxfId="395" priority="390" operator="greaterThan">
      <formula>75%</formula>
    </cfRule>
    <cfRule type="cellIs" dxfId="394" priority="391" operator="between">
      <formula>51%</formula>
      <formula>75%</formula>
    </cfRule>
    <cfRule type="cellIs" dxfId="393" priority="392" operator="between">
      <formula>26%</formula>
      <formula>50%</formula>
    </cfRule>
    <cfRule type="cellIs" dxfId="392" priority="393" operator="between">
      <formula>0%</formula>
      <formula>25%</formula>
    </cfRule>
    <cfRule type="containsText" dxfId="391" priority="397" operator="containsText" text="BAJA">
      <formula>NOT(ISERROR(SEARCH("BAJA",AU7)))</formula>
    </cfRule>
    <cfRule type="containsText" dxfId="390" priority="398" operator="containsText" text="MEDIA">
      <formula>NOT(ISERROR(SEARCH("MEDIA",AU7)))</formula>
    </cfRule>
    <cfRule type="containsText" dxfId="389" priority="399" operator="containsText" text="ALTA">
      <formula>NOT(ISERROR(SEARCH("ALTA",AU7)))</formula>
    </cfRule>
  </conditionalFormatting>
  <conditionalFormatting sqref="AC7">
    <cfRule type="containsText" dxfId="388" priority="387" operator="containsText" text="BAJA">
      <formula>NOT(ISERROR(SEARCH("BAJA",AC7)))</formula>
    </cfRule>
    <cfRule type="containsText" dxfId="387" priority="388" operator="containsText" text="MEDIA">
      <formula>NOT(ISERROR(SEARCH("MEDIA",AC7)))</formula>
    </cfRule>
    <cfRule type="containsText" dxfId="386" priority="389" operator="containsText" text="ALTA">
      <formula>NOT(ISERROR(SEARCH("ALTA",AC7)))</formula>
    </cfRule>
  </conditionalFormatting>
  <conditionalFormatting sqref="AN7">
    <cfRule type="containsText" dxfId="385" priority="384" operator="containsText" text="BAJA">
      <formula>NOT(ISERROR(SEARCH("BAJA",AN7)))</formula>
    </cfRule>
    <cfRule type="containsText" dxfId="384" priority="385" operator="containsText" text="MEDIA">
      <formula>NOT(ISERROR(SEARCH("MEDIA",AN7)))</formula>
    </cfRule>
    <cfRule type="containsText" dxfId="383" priority="386" operator="containsText" text="ALTA">
      <formula>NOT(ISERROR(SEARCH("ALTA",AN7)))</formula>
    </cfRule>
  </conditionalFormatting>
  <conditionalFormatting sqref="AS7">
    <cfRule type="containsText" dxfId="382" priority="381" operator="containsText" text="BAJA">
      <formula>NOT(ISERROR(SEARCH("BAJA",AS7)))</formula>
    </cfRule>
    <cfRule type="containsText" dxfId="381" priority="382" operator="containsText" text="MEDIA">
      <formula>NOT(ISERROR(SEARCH("MEDIA",AS7)))</formula>
    </cfRule>
    <cfRule type="containsText" dxfId="380" priority="383" operator="containsText" text="ALTA">
      <formula>NOT(ISERROR(SEARCH("ALTA",AS7)))</formula>
    </cfRule>
  </conditionalFormatting>
  <conditionalFormatting sqref="AJ8:AK8">
    <cfRule type="containsText" dxfId="379" priority="375" operator="containsText" text="BAJA">
      <formula>NOT(ISERROR(SEARCH("BAJA",AJ8)))</formula>
    </cfRule>
    <cfRule type="containsText" dxfId="378" priority="376" operator="containsText" text="MEDIA">
      <formula>NOT(ISERROR(SEARCH("MEDIA",AJ8)))</formula>
    </cfRule>
    <cfRule type="containsText" dxfId="377" priority="377" operator="containsText" text="ALTA">
      <formula>NOT(ISERROR(SEARCH("ALTA",AJ8)))</formula>
    </cfRule>
  </conditionalFormatting>
  <conditionalFormatting sqref="AR8">
    <cfRule type="containsText" dxfId="376" priority="378" operator="containsText" text="BAJA">
      <formula>NOT(ISERROR(SEARCH("BAJA",AR8)))</formula>
    </cfRule>
    <cfRule type="containsText" dxfId="375" priority="379" operator="containsText" text="MEDIA">
      <formula>NOT(ISERROR(SEARCH("MEDIA",AR8)))</formula>
    </cfRule>
    <cfRule type="containsText" dxfId="374" priority="380" operator="containsText" text="ALTA">
      <formula>NOT(ISERROR(SEARCH("ALTA",AR8)))</formula>
    </cfRule>
  </conditionalFormatting>
  <conditionalFormatting sqref="AU8">
    <cfRule type="containsText" dxfId="373" priority="372" operator="containsText" text="BAJA">
      <formula>NOT(ISERROR(SEARCH("BAJA",AU8)))</formula>
    </cfRule>
    <cfRule type="containsText" dxfId="372" priority="373" operator="containsText" text="MEDIA">
      <formula>NOT(ISERROR(SEARCH("MEDIA",AU8)))</formula>
    </cfRule>
    <cfRule type="containsText" dxfId="371" priority="374" operator="containsText" text="ALTA">
      <formula>NOT(ISERROR(SEARCH("ALTA",AU8)))</formula>
    </cfRule>
  </conditionalFormatting>
  <conditionalFormatting sqref="AV8">
    <cfRule type="cellIs" dxfId="370" priority="365" operator="greaterThan">
      <formula>75%</formula>
    </cfRule>
    <cfRule type="cellIs" dxfId="369" priority="366" operator="between">
      <formula>51%</formula>
      <formula>75%</formula>
    </cfRule>
    <cfRule type="cellIs" dxfId="368" priority="367" operator="between">
      <formula>26%</formula>
      <formula>50%</formula>
    </cfRule>
    <cfRule type="cellIs" dxfId="367" priority="368" operator="between">
      <formula>0%</formula>
      <formula>25%</formula>
    </cfRule>
    <cfRule type="containsText" dxfId="366" priority="369" operator="containsText" text="BAJA">
      <formula>NOT(ISERROR(SEARCH("BAJA",AV8)))</formula>
    </cfRule>
    <cfRule type="containsText" dxfId="365" priority="370" operator="containsText" text="MEDIA">
      <formula>NOT(ISERROR(SEARCH("MEDIA",AV8)))</formula>
    </cfRule>
    <cfRule type="containsText" dxfId="364" priority="371" operator="containsText" text="ALTA">
      <formula>NOT(ISERROR(SEARCH("ALTA",AV8)))</formula>
    </cfRule>
  </conditionalFormatting>
  <conditionalFormatting sqref="AD8">
    <cfRule type="containsText" dxfId="363" priority="362" operator="containsText" text="BAJA">
      <formula>NOT(ISERROR(SEARCH("BAJA",AD8)))</formula>
    </cfRule>
    <cfRule type="containsText" dxfId="362" priority="363" operator="containsText" text="MEDIA">
      <formula>NOT(ISERROR(SEARCH("MEDIA",AD8)))</formula>
    </cfRule>
    <cfRule type="containsText" dxfId="361" priority="364" operator="containsText" text="ALTA">
      <formula>NOT(ISERROR(SEARCH("ALTA",AD8)))</formula>
    </cfRule>
  </conditionalFormatting>
  <conditionalFormatting sqref="AC8">
    <cfRule type="containsText" dxfId="360" priority="359" operator="containsText" text="BAJA">
      <formula>NOT(ISERROR(SEARCH("BAJA",AC8)))</formula>
    </cfRule>
    <cfRule type="containsText" dxfId="359" priority="360" operator="containsText" text="MEDIA">
      <formula>NOT(ISERROR(SEARCH("MEDIA",AC8)))</formula>
    </cfRule>
    <cfRule type="containsText" dxfId="358" priority="361" operator="containsText" text="ALTA">
      <formula>NOT(ISERROR(SEARCH("ALTA",AC8)))</formula>
    </cfRule>
  </conditionalFormatting>
  <conditionalFormatting sqref="AL8">
    <cfRule type="containsText" dxfId="357" priority="356" operator="containsText" text="BAJA">
      <formula>NOT(ISERROR(SEARCH("BAJA",AL8)))</formula>
    </cfRule>
    <cfRule type="containsText" dxfId="356" priority="357" operator="containsText" text="MEDIA">
      <formula>NOT(ISERROR(SEARCH("MEDIA",AL8)))</formula>
    </cfRule>
    <cfRule type="containsText" dxfId="355" priority="358" operator="containsText" text="ALTA">
      <formula>NOT(ISERROR(SEARCH("ALTA",AL8)))</formula>
    </cfRule>
  </conditionalFormatting>
  <conditionalFormatting sqref="AN8">
    <cfRule type="containsText" dxfId="354" priority="353" operator="containsText" text="BAJA">
      <formula>NOT(ISERROR(SEARCH("BAJA",AN8)))</formula>
    </cfRule>
    <cfRule type="containsText" dxfId="353" priority="354" operator="containsText" text="MEDIA">
      <formula>NOT(ISERROR(SEARCH("MEDIA",AN8)))</formula>
    </cfRule>
    <cfRule type="containsText" dxfId="352" priority="355" operator="containsText" text="ALTA">
      <formula>NOT(ISERROR(SEARCH("ALTA",AN8)))</formula>
    </cfRule>
  </conditionalFormatting>
  <conditionalFormatting sqref="AS8">
    <cfRule type="containsText" dxfId="351" priority="350" operator="containsText" text="BAJA">
      <formula>NOT(ISERROR(SEARCH("BAJA",AS8)))</formula>
    </cfRule>
    <cfRule type="containsText" dxfId="350" priority="351" operator="containsText" text="MEDIA">
      <formula>NOT(ISERROR(SEARCH("MEDIA",AS8)))</formula>
    </cfRule>
    <cfRule type="containsText" dxfId="349" priority="352" operator="containsText" text="ALTA">
      <formula>NOT(ISERROR(SEARCH("ALTA",AS8)))</formula>
    </cfRule>
  </conditionalFormatting>
  <conditionalFormatting sqref="AP8">
    <cfRule type="containsText" dxfId="348" priority="347" operator="containsText" text="BAJA">
      <formula>NOT(ISERROR(SEARCH("BAJA",AP8)))</formula>
    </cfRule>
    <cfRule type="containsText" dxfId="347" priority="348" operator="containsText" text="MEDIA">
      <formula>NOT(ISERROR(SEARCH("MEDIA",AP8)))</formula>
    </cfRule>
    <cfRule type="containsText" dxfId="346" priority="349" operator="containsText" text="ALTA">
      <formula>NOT(ISERROR(SEARCH("ALTA",AP8)))</formula>
    </cfRule>
  </conditionalFormatting>
  <conditionalFormatting sqref="AQ8">
    <cfRule type="containsText" dxfId="345" priority="344" operator="containsText" text="BAJA">
      <formula>NOT(ISERROR(SEARCH("BAJA",AQ8)))</formula>
    </cfRule>
    <cfRule type="containsText" dxfId="344" priority="345" operator="containsText" text="MEDIA">
      <formula>NOT(ISERROR(SEARCH("MEDIA",AQ8)))</formula>
    </cfRule>
    <cfRule type="containsText" dxfId="343" priority="346" operator="containsText" text="ALTA">
      <formula>NOT(ISERROR(SEARCH("ALTA",AQ8)))</formula>
    </cfRule>
  </conditionalFormatting>
  <conditionalFormatting sqref="AJ9:AK9">
    <cfRule type="containsText" dxfId="342" priority="338" operator="containsText" text="BAJA">
      <formula>NOT(ISERROR(SEARCH("BAJA",AJ9)))</formula>
    </cfRule>
    <cfRule type="containsText" dxfId="341" priority="339" operator="containsText" text="MEDIA">
      <formula>NOT(ISERROR(SEARCH("MEDIA",AJ9)))</formula>
    </cfRule>
    <cfRule type="containsText" dxfId="340" priority="340" operator="containsText" text="ALTA">
      <formula>NOT(ISERROR(SEARCH("ALTA",AJ9)))</formula>
    </cfRule>
  </conditionalFormatting>
  <conditionalFormatting sqref="AR9">
    <cfRule type="containsText" dxfId="339" priority="341" operator="containsText" text="BAJA">
      <formula>NOT(ISERROR(SEARCH("BAJA",AR9)))</formula>
    </cfRule>
    <cfRule type="containsText" dxfId="338" priority="342" operator="containsText" text="MEDIA">
      <formula>NOT(ISERROR(SEARCH("MEDIA",AR9)))</formula>
    </cfRule>
    <cfRule type="containsText" dxfId="337" priority="343" operator="containsText" text="ALTA">
      <formula>NOT(ISERROR(SEARCH("ALTA",AR9)))</formula>
    </cfRule>
  </conditionalFormatting>
  <conditionalFormatting sqref="AU9">
    <cfRule type="containsText" dxfId="336" priority="335" operator="containsText" text="BAJA">
      <formula>NOT(ISERROR(SEARCH("BAJA",AU9)))</formula>
    </cfRule>
    <cfRule type="containsText" dxfId="335" priority="336" operator="containsText" text="MEDIA">
      <formula>NOT(ISERROR(SEARCH("MEDIA",AU9)))</formula>
    </cfRule>
    <cfRule type="containsText" dxfId="334" priority="337" operator="containsText" text="ALTA">
      <formula>NOT(ISERROR(SEARCH("ALTA",AU9)))</formula>
    </cfRule>
  </conditionalFormatting>
  <conditionalFormatting sqref="AV9">
    <cfRule type="cellIs" dxfId="333" priority="328" operator="greaterThan">
      <formula>75%</formula>
    </cfRule>
    <cfRule type="cellIs" dxfId="332" priority="329" operator="between">
      <formula>51%</formula>
      <formula>75%</formula>
    </cfRule>
    <cfRule type="cellIs" dxfId="331" priority="330" operator="between">
      <formula>26%</formula>
      <formula>50%</formula>
    </cfRule>
    <cfRule type="cellIs" dxfId="330" priority="331" operator="between">
      <formula>0%</formula>
      <formula>25%</formula>
    </cfRule>
    <cfRule type="containsText" dxfId="329" priority="332" operator="containsText" text="BAJA">
      <formula>NOT(ISERROR(SEARCH("BAJA",AV9)))</formula>
    </cfRule>
    <cfRule type="containsText" dxfId="328" priority="333" operator="containsText" text="MEDIA">
      <formula>NOT(ISERROR(SEARCH("MEDIA",AV9)))</formula>
    </cfRule>
    <cfRule type="containsText" dxfId="327" priority="334" operator="containsText" text="ALTA">
      <formula>NOT(ISERROR(SEARCH("ALTA",AV9)))</formula>
    </cfRule>
  </conditionalFormatting>
  <conditionalFormatting sqref="AD9">
    <cfRule type="containsText" dxfId="326" priority="325" operator="containsText" text="BAJA">
      <formula>NOT(ISERROR(SEARCH("BAJA",AD9)))</formula>
    </cfRule>
    <cfRule type="containsText" dxfId="325" priority="326" operator="containsText" text="MEDIA">
      <formula>NOT(ISERROR(SEARCH("MEDIA",AD9)))</formula>
    </cfRule>
    <cfRule type="containsText" dxfId="324" priority="327" operator="containsText" text="ALTA">
      <formula>NOT(ISERROR(SEARCH("ALTA",AD9)))</formula>
    </cfRule>
  </conditionalFormatting>
  <conditionalFormatting sqref="AC9">
    <cfRule type="containsText" dxfId="323" priority="322" operator="containsText" text="BAJA">
      <formula>NOT(ISERROR(SEARCH("BAJA",AC9)))</formula>
    </cfRule>
    <cfRule type="containsText" dxfId="322" priority="323" operator="containsText" text="MEDIA">
      <formula>NOT(ISERROR(SEARCH("MEDIA",AC9)))</formula>
    </cfRule>
    <cfRule type="containsText" dxfId="321" priority="324" operator="containsText" text="ALTA">
      <formula>NOT(ISERROR(SEARCH("ALTA",AC9)))</formula>
    </cfRule>
  </conditionalFormatting>
  <conditionalFormatting sqref="AL9">
    <cfRule type="containsText" dxfId="320" priority="319" operator="containsText" text="BAJA">
      <formula>NOT(ISERROR(SEARCH("BAJA",AL9)))</formula>
    </cfRule>
    <cfRule type="containsText" dxfId="319" priority="320" operator="containsText" text="MEDIA">
      <formula>NOT(ISERROR(SEARCH("MEDIA",AL9)))</formula>
    </cfRule>
    <cfRule type="containsText" dxfId="318" priority="321" operator="containsText" text="ALTA">
      <formula>NOT(ISERROR(SEARCH("ALTA",AL9)))</formula>
    </cfRule>
  </conditionalFormatting>
  <conditionalFormatting sqref="AN9">
    <cfRule type="containsText" dxfId="317" priority="316" operator="containsText" text="BAJA">
      <formula>NOT(ISERROR(SEARCH("BAJA",AN9)))</formula>
    </cfRule>
    <cfRule type="containsText" dxfId="316" priority="317" operator="containsText" text="MEDIA">
      <formula>NOT(ISERROR(SEARCH("MEDIA",AN9)))</formula>
    </cfRule>
    <cfRule type="containsText" dxfId="315" priority="318" operator="containsText" text="ALTA">
      <formula>NOT(ISERROR(SEARCH("ALTA",AN9)))</formula>
    </cfRule>
  </conditionalFormatting>
  <conditionalFormatting sqref="AS9">
    <cfRule type="containsText" dxfId="314" priority="313" operator="containsText" text="BAJA">
      <formula>NOT(ISERROR(SEARCH("BAJA",AS9)))</formula>
    </cfRule>
    <cfRule type="containsText" dxfId="313" priority="314" operator="containsText" text="MEDIA">
      <formula>NOT(ISERROR(SEARCH("MEDIA",AS9)))</formula>
    </cfRule>
    <cfRule type="containsText" dxfId="312" priority="315" operator="containsText" text="ALTA">
      <formula>NOT(ISERROR(SEARCH("ALTA",AS9)))</formula>
    </cfRule>
  </conditionalFormatting>
  <conditionalFormatting sqref="AP9">
    <cfRule type="containsText" dxfId="311" priority="310" operator="containsText" text="BAJA">
      <formula>NOT(ISERROR(SEARCH("BAJA",AP9)))</formula>
    </cfRule>
    <cfRule type="containsText" dxfId="310" priority="311" operator="containsText" text="MEDIA">
      <formula>NOT(ISERROR(SEARCH("MEDIA",AP9)))</formula>
    </cfRule>
    <cfRule type="containsText" dxfId="309" priority="312" operator="containsText" text="ALTA">
      <formula>NOT(ISERROR(SEARCH("ALTA",AP9)))</formula>
    </cfRule>
  </conditionalFormatting>
  <conditionalFormatting sqref="AQ9">
    <cfRule type="containsText" dxfId="308" priority="307" operator="containsText" text="BAJA">
      <formula>NOT(ISERROR(SEARCH("BAJA",AQ9)))</formula>
    </cfRule>
    <cfRule type="containsText" dxfId="307" priority="308" operator="containsText" text="MEDIA">
      <formula>NOT(ISERROR(SEARCH("MEDIA",AQ9)))</formula>
    </cfRule>
    <cfRule type="containsText" dxfId="306" priority="309" operator="containsText" text="ALTA">
      <formula>NOT(ISERROR(SEARCH("ALTA",AQ9)))</formula>
    </cfRule>
  </conditionalFormatting>
  <conditionalFormatting sqref="AJ10:AK10">
    <cfRule type="containsText" dxfId="305" priority="301" operator="containsText" text="BAJA">
      <formula>NOT(ISERROR(SEARCH("BAJA",AJ10)))</formula>
    </cfRule>
    <cfRule type="containsText" dxfId="304" priority="302" operator="containsText" text="MEDIA">
      <formula>NOT(ISERROR(SEARCH("MEDIA",AJ10)))</formula>
    </cfRule>
    <cfRule type="containsText" dxfId="303" priority="303" operator="containsText" text="ALTA">
      <formula>NOT(ISERROR(SEARCH("ALTA",AJ10)))</formula>
    </cfRule>
  </conditionalFormatting>
  <conditionalFormatting sqref="AR10">
    <cfRule type="containsText" dxfId="302" priority="304" operator="containsText" text="BAJA">
      <formula>NOT(ISERROR(SEARCH("BAJA",AR10)))</formula>
    </cfRule>
    <cfRule type="containsText" dxfId="301" priority="305" operator="containsText" text="MEDIA">
      <formula>NOT(ISERROR(SEARCH("MEDIA",AR10)))</formula>
    </cfRule>
    <cfRule type="containsText" dxfId="300" priority="306" operator="containsText" text="ALTA">
      <formula>NOT(ISERROR(SEARCH("ALTA",AR10)))</formula>
    </cfRule>
  </conditionalFormatting>
  <conditionalFormatting sqref="AU10">
    <cfRule type="containsText" dxfId="299" priority="298" operator="containsText" text="BAJA">
      <formula>NOT(ISERROR(SEARCH("BAJA",AU10)))</formula>
    </cfRule>
    <cfRule type="containsText" dxfId="298" priority="299" operator="containsText" text="MEDIA">
      <formula>NOT(ISERROR(SEARCH("MEDIA",AU10)))</formula>
    </cfRule>
    <cfRule type="containsText" dxfId="297" priority="300" operator="containsText" text="ALTA">
      <formula>NOT(ISERROR(SEARCH("ALTA",AU10)))</formula>
    </cfRule>
  </conditionalFormatting>
  <conditionalFormatting sqref="AV10">
    <cfRule type="cellIs" dxfId="296" priority="291" operator="greaterThan">
      <formula>75%</formula>
    </cfRule>
    <cfRule type="cellIs" dxfId="295" priority="292" operator="between">
      <formula>51%</formula>
      <formula>75%</formula>
    </cfRule>
    <cfRule type="cellIs" dxfId="294" priority="293" operator="between">
      <formula>26%</formula>
      <formula>50%</formula>
    </cfRule>
    <cfRule type="cellIs" dxfId="293" priority="294" operator="between">
      <formula>0%</formula>
      <formula>25%</formula>
    </cfRule>
    <cfRule type="containsText" dxfId="292" priority="295" operator="containsText" text="BAJA">
      <formula>NOT(ISERROR(SEARCH("BAJA",AV10)))</formula>
    </cfRule>
    <cfRule type="containsText" dxfId="291" priority="296" operator="containsText" text="MEDIA">
      <formula>NOT(ISERROR(SEARCH("MEDIA",AV10)))</formula>
    </cfRule>
    <cfRule type="containsText" dxfId="290" priority="297" operator="containsText" text="ALTA">
      <formula>NOT(ISERROR(SEARCH("ALTA",AV10)))</formula>
    </cfRule>
  </conditionalFormatting>
  <conditionalFormatting sqref="AD10">
    <cfRule type="containsText" dxfId="289" priority="288" operator="containsText" text="BAJA">
      <formula>NOT(ISERROR(SEARCH("BAJA",AD10)))</formula>
    </cfRule>
    <cfRule type="containsText" dxfId="288" priority="289" operator="containsText" text="MEDIA">
      <formula>NOT(ISERROR(SEARCH("MEDIA",AD10)))</formula>
    </cfRule>
    <cfRule type="containsText" dxfId="287" priority="290" operator="containsText" text="ALTA">
      <formula>NOT(ISERROR(SEARCH("ALTA",AD10)))</formula>
    </cfRule>
  </conditionalFormatting>
  <conditionalFormatting sqref="AL10">
    <cfRule type="containsText" dxfId="286" priority="285" operator="containsText" text="BAJA">
      <formula>NOT(ISERROR(SEARCH("BAJA",AL10)))</formula>
    </cfRule>
    <cfRule type="containsText" dxfId="285" priority="286" operator="containsText" text="MEDIA">
      <formula>NOT(ISERROR(SEARCH("MEDIA",AL10)))</formula>
    </cfRule>
    <cfRule type="containsText" dxfId="284" priority="287" operator="containsText" text="ALTA">
      <formula>NOT(ISERROR(SEARCH("ALTA",AL10)))</formula>
    </cfRule>
  </conditionalFormatting>
  <conditionalFormatting sqref="AN10">
    <cfRule type="containsText" dxfId="283" priority="282" operator="containsText" text="BAJA">
      <formula>NOT(ISERROR(SEARCH("BAJA",AN10)))</formula>
    </cfRule>
    <cfRule type="containsText" dxfId="282" priority="283" operator="containsText" text="MEDIA">
      <formula>NOT(ISERROR(SEARCH("MEDIA",AN10)))</formula>
    </cfRule>
    <cfRule type="containsText" dxfId="281" priority="284" operator="containsText" text="ALTA">
      <formula>NOT(ISERROR(SEARCH("ALTA",AN10)))</formula>
    </cfRule>
  </conditionalFormatting>
  <conditionalFormatting sqref="AS10">
    <cfRule type="containsText" dxfId="280" priority="279" operator="containsText" text="BAJA">
      <formula>NOT(ISERROR(SEARCH("BAJA",AS10)))</formula>
    </cfRule>
    <cfRule type="containsText" dxfId="279" priority="280" operator="containsText" text="MEDIA">
      <formula>NOT(ISERROR(SEARCH("MEDIA",AS10)))</formula>
    </cfRule>
    <cfRule type="containsText" dxfId="278" priority="281" operator="containsText" text="ALTA">
      <formula>NOT(ISERROR(SEARCH("ALTA",AS10)))</formula>
    </cfRule>
  </conditionalFormatting>
  <conditionalFormatting sqref="AP10">
    <cfRule type="containsText" dxfId="277" priority="276" operator="containsText" text="BAJA">
      <formula>NOT(ISERROR(SEARCH("BAJA",AP10)))</formula>
    </cfRule>
    <cfRule type="containsText" dxfId="276" priority="277" operator="containsText" text="MEDIA">
      <formula>NOT(ISERROR(SEARCH("MEDIA",AP10)))</formula>
    </cfRule>
    <cfRule type="containsText" dxfId="275" priority="278" operator="containsText" text="ALTA">
      <formula>NOT(ISERROR(SEARCH("ALTA",AP10)))</formula>
    </cfRule>
  </conditionalFormatting>
  <conditionalFormatting sqref="AQ10">
    <cfRule type="containsText" dxfId="274" priority="273" operator="containsText" text="BAJA">
      <formula>NOT(ISERROR(SEARCH("BAJA",AQ10)))</formula>
    </cfRule>
    <cfRule type="containsText" dxfId="273" priority="274" operator="containsText" text="MEDIA">
      <formula>NOT(ISERROR(SEARCH("MEDIA",AQ10)))</formula>
    </cfRule>
    <cfRule type="containsText" dxfId="272" priority="275" operator="containsText" text="ALTA">
      <formula>NOT(ISERROR(SEARCH("ALTA",AQ10)))</formula>
    </cfRule>
  </conditionalFormatting>
  <conditionalFormatting sqref="AC10">
    <cfRule type="containsText" dxfId="271" priority="270" operator="containsText" text="BAJA">
      <formula>NOT(ISERROR(SEARCH("BAJA",AC10)))</formula>
    </cfRule>
    <cfRule type="containsText" dxfId="270" priority="271" operator="containsText" text="MEDIA">
      <formula>NOT(ISERROR(SEARCH("MEDIA",AC10)))</formula>
    </cfRule>
    <cfRule type="containsText" dxfId="269" priority="272" operator="containsText" text="ALTA">
      <formula>NOT(ISERROR(SEARCH("ALTA",AC10)))</formula>
    </cfRule>
  </conditionalFormatting>
  <conditionalFormatting sqref="AJ11:AK12 AR11">
    <cfRule type="containsText" dxfId="268" priority="267" operator="containsText" text="BAJA">
      <formula>NOT(ISERROR(SEARCH("BAJA",AJ11)))</formula>
    </cfRule>
    <cfRule type="containsText" dxfId="267" priority="268" operator="containsText" text="MEDIA">
      <formula>NOT(ISERROR(SEARCH("MEDIA",AJ11)))</formula>
    </cfRule>
    <cfRule type="containsText" dxfId="266" priority="269" operator="containsText" text="ALTA">
      <formula>NOT(ISERROR(SEARCH("ALTA",AJ11)))</formula>
    </cfRule>
  </conditionalFormatting>
  <conditionalFormatting sqref="AU11">
    <cfRule type="containsText" dxfId="265" priority="264" operator="containsText" text="BAJA">
      <formula>NOT(ISERROR(SEARCH("BAJA",AU11)))</formula>
    </cfRule>
    <cfRule type="containsText" dxfId="264" priority="265" operator="containsText" text="MEDIA">
      <formula>NOT(ISERROR(SEARCH("MEDIA",AU11)))</formula>
    </cfRule>
    <cfRule type="containsText" dxfId="263" priority="266" operator="containsText" text="ALTA">
      <formula>NOT(ISERROR(SEARCH("ALTA",AU11)))</formula>
    </cfRule>
  </conditionalFormatting>
  <conditionalFormatting sqref="AU12">
    <cfRule type="containsText" dxfId="262" priority="261" operator="containsText" text="BAJA">
      <formula>NOT(ISERROR(SEARCH("BAJA",AU12)))</formula>
    </cfRule>
    <cfRule type="containsText" dxfId="261" priority="262" operator="containsText" text="MEDIA">
      <formula>NOT(ISERROR(SEARCH("MEDIA",AU12)))</formula>
    </cfRule>
    <cfRule type="containsText" dxfId="260" priority="263" operator="containsText" text="ALTA">
      <formula>NOT(ISERROR(SEARCH("ALTA",AU12)))</formula>
    </cfRule>
  </conditionalFormatting>
  <conditionalFormatting sqref="AU13">
    <cfRule type="containsText" dxfId="259" priority="258" operator="containsText" text="BAJA">
      <formula>NOT(ISERROR(SEARCH("BAJA",AU13)))</formula>
    </cfRule>
    <cfRule type="containsText" dxfId="258" priority="259" operator="containsText" text="MEDIA">
      <formula>NOT(ISERROR(SEARCH("MEDIA",AU13)))</formula>
    </cfRule>
    <cfRule type="containsText" dxfId="257" priority="260" operator="containsText" text="ALTA">
      <formula>NOT(ISERROR(SEARCH("ALTA",AU13)))</formula>
    </cfRule>
  </conditionalFormatting>
  <conditionalFormatting sqref="AV11">
    <cfRule type="cellIs" dxfId="256" priority="251" operator="greaterThan">
      <formula>75%</formula>
    </cfRule>
    <cfRule type="cellIs" dxfId="255" priority="252" operator="between">
      <formula>51%</formula>
      <formula>75%</formula>
    </cfRule>
    <cfRule type="cellIs" dxfId="254" priority="253" operator="between">
      <formula>26%</formula>
      <formula>50%</formula>
    </cfRule>
    <cfRule type="cellIs" dxfId="253" priority="254" operator="between">
      <formula>0%</formula>
      <formula>25%</formula>
    </cfRule>
    <cfRule type="containsText" dxfId="252" priority="255" operator="containsText" text="BAJA">
      <formula>NOT(ISERROR(SEARCH("BAJA",AV11)))</formula>
    </cfRule>
    <cfRule type="containsText" dxfId="251" priority="256" operator="containsText" text="MEDIA">
      <formula>NOT(ISERROR(SEARCH("MEDIA",AV11)))</formula>
    </cfRule>
    <cfRule type="containsText" dxfId="250" priority="257" operator="containsText" text="ALTA">
      <formula>NOT(ISERROR(SEARCH("ALTA",AV11)))</formula>
    </cfRule>
  </conditionalFormatting>
  <conditionalFormatting sqref="AV12">
    <cfRule type="cellIs" dxfId="249" priority="244" operator="greaterThan">
      <formula>75%</formula>
    </cfRule>
    <cfRule type="cellIs" dxfId="248" priority="245" operator="between">
      <formula>51%</formula>
      <formula>75%</formula>
    </cfRule>
    <cfRule type="cellIs" dxfId="247" priority="246" operator="between">
      <formula>26%</formula>
      <formula>50%</formula>
    </cfRule>
    <cfRule type="cellIs" dxfId="246" priority="247" operator="between">
      <formula>0%</formula>
      <formula>25%</formula>
    </cfRule>
    <cfRule type="containsText" dxfId="245" priority="248" operator="containsText" text="BAJA">
      <formula>NOT(ISERROR(SEARCH("BAJA",AV12)))</formula>
    </cfRule>
    <cfRule type="containsText" dxfId="244" priority="249" operator="containsText" text="MEDIA">
      <formula>NOT(ISERROR(SEARCH("MEDIA",AV12)))</formula>
    </cfRule>
    <cfRule type="containsText" dxfId="243" priority="250" operator="containsText" text="ALTA">
      <formula>NOT(ISERROR(SEARCH("ALTA",AV12)))</formula>
    </cfRule>
  </conditionalFormatting>
  <conditionalFormatting sqref="AD11">
    <cfRule type="containsText" dxfId="242" priority="241" operator="containsText" text="BAJA">
      <formula>NOT(ISERROR(SEARCH("BAJA",AD11)))</formula>
    </cfRule>
    <cfRule type="containsText" dxfId="241" priority="242" operator="containsText" text="MEDIA">
      <formula>NOT(ISERROR(SEARCH("MEDIA",AD11)))</formula>
    </cfRule>
    <cfRule type="containsText" dxfId="240" priority="243" operator="containsText" text="ALTA">
      <formula>NOT(ISERROR(SEARCH("ALTA",AD11)))</formula>
    </cfRule>
  </conditionalFormatting>
  <conditionalFormatting sqref="AL11">
    <cfRule type="containsText" dxfId="239" priority="238" operator="containsText" text="BAJA">
      <formula>NOT(ISERROR(SEARCH("BAJA",AL11)))</formula>
    </cfRule>
    <cfRule type="containsText" dxfId="238" priority="239" operator="containsText" text="MEDIA">
      <formula>NOT(ISERROR(SEARCH("MEDIA",AL11)))</formula>
    </cfRule>
    <cfRule type="containsText" dxfId="237" priority="240" operator="containsText" text="ALTA">
      <formula>NOT(ISERROR(SEARCH("ALTA",AL11)))</formula>
    </cfRule>
  </conditionalFormatting>
  <conditionalFormatting sqref="AN11">
    <cfRule type="containsText" dxfId="236" priority="235" operator="containsText" text="BAJA">
      <formula>NOT(ISERROR(SEARCH("BAJA",AN11)))</formula>
    </cfRule>
    <cfRule type="containsText" dxfId="235" priority="236" operator="containsText" text="MEDIA">
      <formula>NOT(ISERROR(SEARCH("MEDIA",AN11)))</formula>
    </cfRule>
    <cfRule type="containsText" dxfId="234" priority="237" operator="containsText" text="ALTA">
      <formula>NOT(ISERROR(SEARCH("ALTA",AN11)))</formula>
    </cfRule>
  </conditionalFormatting>
  <conditionalFormatting sqref="AN12">
    <cfRule type="containsText" dxfId="233" priority="232" operator="containsText" text="BAJA">
      <formula>NOT(ISERROR(SEARCH("BAJA",AN12)))</formula>
    </cfRule>
    <cfRule type="containsText" dxfId="232" priority="233" operator="containsText" text="MEDIA">
      <formula>NOT(ISERROR(SEARCH("MEDIA",AN12)))</formula>
    </cfRule>
    <cfRule type="containsText" dxfId="231" priority="234" operator="containsText" text="ALTA">
      <formula>NOT(ISERROR(SEARCH("ALTA",AN12)))</formula>
    </cfRule>
  </conditionalFormatting>
  <conditionalFormatting sqref="AS11:AS12">
    <cfRule type="containsText" dxfId="230" priority="229" operator="containsText" text="BAJA">
      <formula>NOT(ISERROR(SEARCH("BAJA",AS11)))</formula>
    </cfRule>
    <cfRule type="containsText" dxfId="229" priority="230" operator="containsText" text="MEDIA">
      <formula>NOT(ISERROR(SEARCH("MEDIA",AS11)))</formula>
    </cfRule>
    <cfRule type="containsText" dxfId="228" priority="231" operator="containsText" text="ALTA">
      <formula>NOT(ISERROR(SEARCH("ALTA",AS11)))</formula>
    </cfRule>
  </conditionalFormatting>
  <conditionalFormatting sqref="AS12">
    <cfRule type="containsText" dxfId="227" priority="226" operator="containsText" text="BAJA">
      <formula>NOT(ISERROR(SEARCH("BAJA",AS12)))</formula>
    </cfRule>
    <cfRule type="containsText" dxfId="226" priority="227" operator="containsText" text="MEDIA">
      <formula>NOT(ISERROR(SEARCH("MEDIA",AS12)))</formula>
    </cfRule>
    <cfRule type="containsText" dxfId="225" priority="228" operator="containsText" text="ALTA">
      <formula>NOT(ISERROR(SEARCH("ALTA",AS12)))</formula>
    </cfRule>
  </conditionalFormatting>
  <conditionalFormatting sqref="AS11">
    <cfRule type="containsText" dxfId="224" priority="223" operator="containsText" text="BAJA">
      <formula>NOT(ISERROR(SEARCH("BAJA",AS11)))</formula>
    </cfRule>
    <cfRule type="containsText" dxfId="223" priority="224" operator="containsText" text="MEDIA">
      <formula>NOT(ISERROR(SEARCH("MEDIA",AS11)))</formula>
    </cfRule>
    <cfRule type="containsText" dxfId="222" priority="225" operator="containsText" text="ALTA">
      <formula>NOT(ISERROR(SEARCH("ALTA",AS11)))</formula>
    </cfRule>
  </conditionalFormatting>
  <conditionalFormatting sqref="AS12">
    <cfRule type="containsText" dxfId="221" priority="220" operator="containsText" text="BAJA">
      <formula>NOT(ISERROR(SEARCH("BAJA",AS12)))</formula>
    </cfRule>
    <cfRule type="containsText" dxfId="220" priority="221" operator="containsText" text="MEDIA">
      <formula>NOT(ISERROR(SEARCH("MEDIA",AS12)))</formula>
    </cfRule>
    <cfRule type="containsText" dxfId="219" priority="222" operator="containsText" text="ALTA">
      <formula>NOT(ISERROR(SEARCH("ALTA",AS12)))</formula>
    </cfRule>
  </conditionalFormatting>
  <conditionalFormatting sqref="AP11">
    <cfRule type="containsText" dxfId="218" priority="217" operator="containsText" text="BAJA">
      <formula>NOT(ISERROR(SEARCH("BAJA",AP11)))</formula>
    </cfRule>
    <cfRule type="containsText" dxfId="217" priority="218" operator="containsText" text="MEDIA">
      <formula>NOT(ISERROR(SEARCH("MEDIA",AP11)))</formula>
    </cfRule>
    <cfRule type="containsText" dxfId="216" priority="219" operator="containsText" text="ALTA">
      <formula>NOT(ISERROR(SEARCH("ALTA",AP11)))</formula>
    </cfRule>
  </conditionalFormatting>
  <conditionalFormatting sqref="AP12">
    <cfRule type="containsText" dxfId="215" priority="214" operator="containsText" text="BAJA">
      <formula>NOT(ISERROR(SEARCH("BAJA",AP12)))</formula>
    </cfRule>
    <cfRule type="containsText" dxfId="214" priority="215" operator="containsText" text="MEDIA">
      <formula>NOT(ISERROR(SEARCH("MEDIA",AP12)))</formula>
    </cfRule>
    <cfRule type="containsText" dxfId="213" priority="216" operator="containsText" text="ALTA">
      <formula>NOT(ISERROR(SEARCH("ALTA",AP12)))</formula>
    </cfRule>
  </conditionalFormatting>
  <conditionalFormatting sqref="AQ11">
    <cfRule type="containsText" dxfId="212" priority="211" operator="containsText" text="BAJA">
      <formula>NOT(ISERROR(SEARCH("BAJA",AQ11)))</formula>
    </cfRule>
    <cfRule type="containsText" dxfId="211" priority="212" operator="containsText" text="MEDIA">
      <formula>NOT(ISERROR(SEARCH("MEDIA",AQ11)))</formula>
    </cfRule>
    <cfRule type="containsText" dxfId="210" priority="213" operator="containsText" text="ALTA">
      <formula>NOT(ISERROR(SEARCH("ALTA",AQ11)))</formula>
    </cfRule>
  </conditionalFormatting>
  <conditionalFormatting sqref="AV13">
    <cfRule type="cellIs" dxfId="209" priority="204" operator="greaterThan">
      <formula>75%</formula>
    </cfRule>
    <cfRule type="cellIs" dxfId="208" priority="205" operator="between">
      <formula>51%</formula>
      <formula>75%</formula>
    </cfRule>
    <cfRule type="cellIs" dxfId="207" priority="206" operator="between">
      <formula>26%</formula>
      <formula>50%</formula>
    </cfRule>
    <cfRule type="cellIs" dxfId="206" priority="207" operator="between">
      <formula>0%</formula>
      <formula>25%</formula>
    </cfRule>
    <cfRule type="containsText" dxfId="205" priority="208" operator="containsText" text="BAJA">
      <formula>NOT(ISERROR(SEARCH("BAJA",AV13)))</formula>
    </cfRule>
    <cfRule type="containsText" dxfId="204" priority="209" operator="containsText" text="MEDIA">
      <formula>NOT(ISERROR(SEARCH("MEDIA",AV13)))</formula>
    </cfRule>
    <cfRule type="containsText" dxfId="203" priority="210" operator="containsText" text="ALTA">
      <formula>NOT(ISERROR(SEARCH("ALTA",AV13)))</formula>
    </cfRule>
  </conditionalFormatting>
  <conditionalFormatting sqref="AN13">
    <cfRule type="containsText" dxfId="202" priority="201" operator="containsText" text="BAJA">
      <formula>NOT(ISERROR(SEARCH("BAJA",AN13)))</formula>
    </cfRule>
    <cfRule type="containsText" dxfId="201" priority="202" operator="containsText" text="MEDIA">
      <formula>NOT(ISERROR(SEARCH("MEDIA",AN13)))</formula>
    </cfRule>
    <cfRule type="containsText" dxfId="200" priority="203" operator="containsText" text="ALTA">
      <formula>NOT(ISERROR(SEARCH("ALTA",AN13)))</formula>
    </cfRule>
  </conditionalFormatting>
  <conditionalFormatting sqref="AL12">
    <cfRule type="containsText" dxfId="199" priority="198" operator="containsText" text="BAJA">
      <formula>NOT(ISERROR(SEARCH("BAJA",AL12)))</formula>
    </cfRule>
    <cfRule type="containsText" dxfId="198" priority="199" operator="containsText" text="MEDIA">
      <formula>NOT(ISERROR(SEARCH("MEDIA",AL12)))</formula>
    </cfRule>
    <cfRule type="containsText" dxfId="197" priority="200" operator="containsText" text="ALTA">
      <formula>NOT(ISERROR(SEARCH("ALTA",AL12)))</formula>
    </cfRule>
  </conditionalFormatting>
  <conditionalFormatting sqref="AS13">
    <cfRule type="containsText" dxfId="196" priority="195" operator="containsText" text="BAJA">
      <formula>NOT(ISERROR(SEARCH("BAJA",AS13)))</formula>
    </cfRule>
    <cfRule type="containsText" dxfId="195" priority="196" operator="containsText" text="MEDIA">
      <formula>NOT(ISERROR(SEARCH("MEDIA",AS13)))</formula>
    </cfRule>
    <cfRule type="containsText" dxfId="194" priority="197" operator="containsText" text="ALTA">
      <formula>NOT(ISERROR(SEARCH("ALTA",AS13)))</formula>
    </cfRule>
  </conditionalFormatting>
  <conditionalFormatting sqref="AS13">
    <cfRule type="containsText" dxfId="193" priority="192" operator="containsText" text="BAJA">
      <formula>NOT(ISERROR(SEARCH("BAJA",AS13)))</formula>
    </cfRule>
    <cfRule type="containsText" dxfId="192" priority="193" operator="containsText" text="MEDIA">
      <formula>NOT(ISERROR(SEARCH("MEDIA",AS13)))</formula>
    </cfRule>
    <cfRule type="containsText" dxfId="191" priority="194" operator="containsText" text="ALTA">
      <formula>NOT(ISERROR(SEARCH("ALTA",AS13)))</formula>
    </cfRule>
  </conditionalFormatting>
  <conditionalFormatting sqref="AS13">
    <cfRule type="containsText" dxfId="190" priority="189" operator="containsText" text="BAJA">
      <formula>NOT(ISERROR(SEARCH("BAJA",AS13)))</formula>
    </cfRule>
    <cfRule type="containsText" dxfId="189" priority="190" operator="containsText" text="MEDIA">
      <formula>NOT(ISERROR(SEARCH("MEDIA",AS13)))</formula>
    </cfRule>
    <cfRule type="containsText" dxfId="188" priority="191" operator="containsText" text="ALTA">
      <formula>NOT(ISERROR(SEARCH("ALTA",AS13)))</formula>
    </cfRule>
  </conditionalFormatting>
  <conditionalFormatting sqref="AJ14:AK18">
    <cfRule type="containsText" dxfId="187" priority="183" operator="containsText" text="BAJA">
      <formula>NOT(ISERROR(SEARCH("BAJA",AJ14)))</formula>
    </cfRule>
    <cfRule type="containsText" dxfId="186" priority="184" operator="containsText" text="MEDIA">
      <formula>NOT(ISERROR(SEARCH("MEDIA",AJ14)))</formula>
    </cfRule>
    <cfRule type="containsText" dxfId="185" priority="185" operator="containsText" text="ALTA">
      <formula>NOT(ISERROR(SEARCH("ALTA",AJ14)))</formula>
    </cfRule>
  </conditionalFormatting>
  <conditionalFormatting sqref="AR14">
    <cfRule type="containsText" dxfId="184" priority="186" operator="containsText" text="BAJA">
      <formula>NOT(ISERROR(SEARCH("BAJA",AR14)))</formula>
    </cfRule>
    <cfRule type="containsText" dxfId="183" priority="187" operator="containsText" text="MEDIA">
      <formula>NOT(ISERROR(SEARCH("MEDIA",AR14)))</formula>
    </cfRule>
    <cfRule type="containsText" dxfId="182" priority="188" operator="containsText" text="ALTA">
      <formula>NOT(ISERROR(SEARCH("ALTA",AR14)))</formula>
    </cfRule>
  </conditionalFormatting>
  <conditionalFormatting sqref="AU14">
    <cfRule type="containsText" dxfId="181" priority="180" operator="containsText" text="BAJA">
      <formula>NOT(ISERROR(SEARCH("BAJA",AU14)))</formula>
    </cfRule>
    <cfRule type="containsText" dxfId="180" priority="181" operator="containsText" text="MEDIA">
      <formula>NOT(ISERROR(SEARCH("MEDIA",AU14)))</formula>
    </cfRule>
    <cfRule type="containsText" dxfId="179" priority="182" operator="containsText" text="ALTA">
      <formula>NOT(ISERROR(SEARCH("ALTA",AU14)))</formula>
    </cfRule>
  </conditionalFormatting>
  <conditionalFormatting sqref="AU15:AU18">
    <cfRule type="containsText" dxfId="178" priority="177" operator="containsText" text="BAJA">
      <formula>NOT(ISERROR(SEARCH("BAJA",AU15)))</formula>
    </cfRule>
    <cfRule type="containsText" dxfId="177" priority="178" operator="containsText" text="MEDIA">
      <formula>NOT(ISERROR(SEARCH("MEDIA",AU15)))</formula>
    </cfRule>
    <cfRule type="containsText" dxfId="176" priority="179" operator="containsText" text="ALTA">
      <formula>NOT(ISERROR(SEARCH("ALTA",AU15)))</formula>
    </cfRule>
  </conditionalFormatting>
  <conditionalFormatting sqref="AV14">
    <cfRule type="cellIs" dxfId="175" priority="170" operator="greaterThan">
      <formula>75%</formula>
    </cfRule>
    <cfRule type="cellIs" dxfId="174" priority="171" operator="between">
      <formula>51%</formula>
      <formula>75%</formula>
    </cfRule>
    <cfRule type="cellIs" dxfId="173" priority="172" operator="between">
      <formula>26%</formula>
      <formula>50%</formula>
    </cfRule>
    <cfRule type="cellIs" dxfId="172" priority="173" operator="between">
      <formula>0%</formula>
      <formula>25%</formula>
    </cfRule>
    <cfRule type="containsText" dxfId="171" priority="174" operator="containsText" text="BAJA">
      <formula>NOT(ISERROR(SEARCH("BAJA",AV14)))</formula>
    </cfRule>
    <cfRule type="containsText" dxfId="170" priority="175" operator="containsText" text="MEDIA">
      <formula>NOT(ISERROR(SEARCH("MEDIA",AV14)))</formula>
    </cfRule>
    <cfRule type="containsText" dxfId="169" priority="176" operator="containsText" text="ALTA">
      <formula>NOT(ISERROR(SEARCH("ALTA",AV14)))</formula>
    </cfRule>
  </conditionalFormatting>
  <conditionalFormatting sqref="AV15:AV18">
    <cfRule type="cellIs" dxfId="168" priority="163" operator="greaterThan">
      <formula>75%</formula>
    </cfRule>
    <cfRule type="cellIs" dxfId="167" priority="164" operator="between">
      <formula>51%</formula>
      <formula>75%</formula>
    </cfRule>
    <cfRule type="cellIs" dxfId="166" priority="165" operator="between">
      <formula>26%</formula>
      <formula>50%</formula>
    </cfRule>
    <cfRule type="cellIs" dxfId="165" priority="166" operator="between">
      <formula>0%</formula>
      <formula>25%</formula>
    </cfRule>
    <cfRule type="containsText" dxfId="164" priority="167" operator="containsText" text="BAJA">
      <formula>NOT(ISERROR(SEARCH("BAJA",AV15)))</formula>
    </cfRule>
    <cfRule type="containsText" dxfId="163" priority="168" operator="containsText" text="MEDIA">
      <formula>NOT(ISERROR(SEARCH("MEDIA",AV15)))</formula>
    </cfRule>
    <cfRule type="containsText" dxfId="162" priority="169" operator="containsText" text="ALTA">
      <formula>NOT(ISERROR(SEARCH("ALTA",AV15)))</formula>
    </cfRule>
  </conditionalFormatting>
  <conditionalFormatting sqref="AC14">
    <cfRule type="containsText" dxfId="161" priority="160" operator="containsText" text="BAJA">
      <formula>NOT(ISERROR(SEARCH("BAJA",AC14)))</formula>
    </cfRule>
    <cfRule type="containsText" dxfId="160" priority="161" operator="containsText" text="MEDIA">
      <formula>NOT(ISERROR(SEARCH("MEDIA",AC14)))</formula>
    </cfRule>
    <cfRule type="containsText" dxfId="159" priority="162" operator="containsText" text="ALTA">
      <formula>NOT(ISERROR(SEARCH("ALTA",AC14)))</formula>
    </cfRule>
  </conditionalFormatting>
  <conditionalFormatting sqref="AC15">
    <cfRule type="containsText" dxfId="158" priority="157" operator="containsText" text="BAJA">
      <formula>NOT(ISERROR(SEARCH("BAJA",AC15)))</formula>
    </cfRule>
    <cfRule type="containsText" dxfId="157" priority="158" operator="containsText" text="MEDIA">
      <formula>NOT(ISERROR(SEARCH("MEDIA",AC15)))</formula>
    </cfRule>
    <cfRule type="containsText" dxfId="156" priority="159" operator="containsText" text="ALTA">
      <formula>NOT(ISERROR(SEARCH("ALTA",AC15)))</formula>
    </cfRule>
  </conditionalFormatting>
  <conditionalFormatting sqref="AC18">
    <cfRule type="containsText" dxfId="155" priority="154" operator="containsText" text="BAJA">
      <formula>NOT(ISERROR(SEARCH("BAJA",AC18)))</formula>
    </cfRule>
    <cfRule type="containsText" dxfId="154" priority="155" operator="containsText" text="MEDIA">
      <formula>NOT(ISERROR(SEARCH("MEDIA",AC18)))</formula>
    </cfRule>
    <cfRule type="containsText" dxfId="153" priority="156" operator="containsText" text="ALTA">
      <formula>NOT(ISERROR(SEARCH("ALTA",AC18)))</formula>
    </cfRule>
  </conditionalFormatting>
  <conditionalFormatting sqref="AS14">
    <cfRule type="containsText" dxfId="152" priority="151" operator="containsText" text="BAJA">
      <formula>NOT(ISERROR(SEARCH("BAJA",AS14)))</formula>
    </cfRule>
    <cfRule type="containsText" dxfId="151" priority="152" operator="containsText" text="MEDIA">
      <formula>NOT(ISERROR(SEARCH("MEDIA",AS14)))</formula>
    </cfRule>
    <cfRule type="containsText" dxfId="150" priority="153" operator="containsText" text="ALTA">
      <formula>NOT(ISERROR(SEARCH("ALTA",AS14)))</formula>
    </cfRule>
  </conditionalFormatting>
  <conditionalFormatting sqref="AS16">
    <cfRule type="containsText" dxfId="149" priority="148" operator="containsText" text="BAJA">
      <formula>NOT(ISERROR(SEARCH("BAJA",AS16)))</formula>
    </cfRule>
    <cfRule type="containsText" dxfId="148" priority="149" operator="containsText" text="MEDIA">
      <formula>NOT(ISERROR(SEARCH("MEDIA",AS16)))</formula>
    </cfRule>
    <cfRule type="containsText" dxfId="147" priority="150" operator="containsText" text="ALTA">
      <formula>NOT(ISERROR(SEARCH("ALTA",AS16)))</formula>
    </cfRule>
  </conditionalFormatting>
  <conditionalFormatting sqref="AJ19:AK20">
    <cfRule type="containsText" dxfId="146" priority="142" operator="containsText" text="BAJA">
      <formula>NOT(ISERROR(SEARCH("BAJA",AJ19)))</formula>
    </cfRule>
    <cfRule type="containsText" dxfId="145" priority="143" operator="containsText" text="MEDIA">
      <formula>NOT(ISERROR(SEARCH("MEDIA",AJ19)))</formula>
    </cfRule>
    <cfRule type="containsText" dxfId="144" priority="144" operator="containsText" text="ALTA">
      <formula>NOT(ISERROR(SEARCH("ALTA",AJ19)))</formula>
    </cfRule>
  </conditionalFormatting>
  <conditionalFormatting sqref="AR19">
    <cfRule type="containsText" dxfId="143" priority="145" operator="containsText" text="BAJA">
      <formula>NOT(ISERROR(SEARCH("BAJA",AR19)))</formula>
    </cfRule>
    <cfRule type="containsText" dxfId="142" priority="146" operator="containsText" text="MEDIA">
      <formula>NOT(ISERROR(SEARCH("MEDIA",AR19)))</formula>
    </cfRule>
    <cfRule type="containsText" dxfId="141" priority="147" operator="containsText" text="ALTA">
      <formula>NOT(ISERROR(SEARCH("ALTA",AR19)))</formula>
    </cfRule>
  </conditionalFormatting>
  <conditionalFormatting sqref="AU19">
    <cfRule type="containsText" dxfId="140" priority="139" operator="containsText" text="BAJA">
      <formula>NOT(ISERROR(SEARCH("BAJA",AU19)))</formula>
    </cfRule>
    <cfRule type="containsText" dxfId="139" priority="140" operator="containsText" text="MEDIA">
      <formula>NOT(ISERROR(SEARCH("MEDIA",AU19)))</formula>
    </cfRule>
    <cfRule type="containsText" dxfId="138" priority="141" operator="containsText" text="ALTA">
      <formula>NOT(ISERROR(SEARCH("ALTA",AU19)))</formula>
    </cfRule>
  </conditionalFormatting>
  <conditionalFormatting sqref="AU20">
    <cfRule type="containsText" dxfId="137" priority="136" operator="containsText" text="BAJA">
      <formula>NOT(ISERROR(SEARCH("BAJA",AU20)))</formula>
    </cfRule>
    <cfRule type="containsText" dxfId="136" priority="137" operator="containsText" text="MEDIA">
      <formula>NOT(ISERROR(SEARCH("MEDIA",AU20)))</formula>
    </cfRule>
    <cfRule type="containsText" dxfId="135" priority="138" operator="containsText" text="ALTA">
      <formula>NOT(ISERROR(SEARCH("ALTA",AU20)))</formula>
    </cfRule>
  </conditionalFormatting>
  <conditionalFormatting sqref="AV19">
    <cfRule type="cellIs" dxfId="134" priority="129" operator="greaterThan">
      <formula>75%</formula>
    </cfRule>
    <cfRule type="cellIs" dxfId="133" priority="130" operator="between">
      <formula>51%</formula>
      <formula>75%</formula>
    </cfRule>
    <cfRule type="cellIs" dxfId="132" priority="131" operator="between">
      <formula>26%</formula>
      <formula>50%</formula>
    </cfRule>
    <cfRule type="cellIs" dxfId="131" priority="132" operator="between">
      <formula>0%</formula>
      <formula>25%</formula>
    </cfRule>
    <cfRule type="containsText" dxfId="130" priority="133" operator="containsText" text="BAJA">
      <formula>NOT(ISERROR(SEARCH("BAJA",AV19)))</formula>
    </cfRule>
    <cfRule type="containsText" dxfId="129" priority="134" operator="containsText" text="MEDIA">
      <formula>NOT(ISERROR(SEARCH("MEDIA",AV19)))</formula>
    </cfRule>
    <cfRule type="containsText" dxfId="128" priority="135" operator="containsText" text="ALTA">
      <formula>NOT(ISERROR(SEARCH("ALTA",AV19)))</formula>
    </cfRule>
  </conditionalFormatting>
  <conditionalFormatting sqref="AV20">
    <cfRule type="cellIs" dxfId="127" priority="122" operator="greaterThan">
      <formula>75%</formula>
    </cfRule>
    <cfRule type="cellIs" dxfId="126" priority="123" operator="between">
      <formula>51%</formula>
      <formula>75%</formula>
    </cfRule>
    <cfRule type="cellIs" dxfId="125" priority="124" operator="between">
      <formula>26%</formula>
      <formula>50%</formula>
    </cfRule>
    <cfRule type="cellIs" dxfId="124" priority="125" operator="between">
      <formula>0%</formula>
      <formula>25%</formula>
    </cfRule>
    <cfRule type="containsText" dxfId="123" priority="126" operator="containsText" text="BAJA">
      <formula>NOT(ISERROR(SEARCH("BAJA",AV20)))</formula>
    </cfRule>
    <cfRule type="containsText" dxfId="122" priority="127" operator="containsText" text="MEDIA">
      <formula>NOT(ISERROR(SEARCH("MEDIA",AV20)))</formula>
    </cfRule>
    <cfRule type="containsText" dxfId="121" priority="128" operator="containsText" text="ALTA">
      <formula>NOT(ISERROR(SEARCH("ALTA",AV20)))</formula>
    </cfRule>
  </conditionalFormatting>
  <conditionalFormatting sqref="AQ20">
    <cfRule type="containsText" dxfId="120" priority="92" operator="containsText" text="BAJA">
      <formula>NOT(ISERROR(SEARCH("BAJA",AQ20)))</formula>
    </cfRule>
    <cfRule type="containsText" dxfId="119" priority="93" operator="containsText" text="MEDIA">
      <formula>NOT(ISERROR(SEARCH("MEDIA",AQ20)))</formula>
    </cfRule>
    <cfRule type="containsText" dxfId="118" priority="94" operator="containsText" text="ALTA">
      <formula>NOT(ISERROR(SEARCH("ALTA",AQ20)))</formula>
    </cfRule>
  </conditionalFormatting>
  <conditionalFormatting sqref="AL19">
    <cfRule type="containsText" dxfId="117" priority="119" operator="containsText" text="BAJA">
      <formula>NOT(ISERROR(SEARCH("BAJA",AL19)))</formula>
    </cfRule>
    <cfRule type="containsText" dxfId="116" priority="120" operator="containsText" text="MEDIA">
      <formula>NOT(ISERROR(SEARCH("MEDIA",AL19)))</formula>
    </cfRule>
    <cfRule type="containsText" dxfId="115" priority="121" operator="containsText" text="ALTA">
      <formula>NOT(ISERROR(SEARCH("ALTA",AL19)))</formula>
    </cfRule>
  </conditionalFormatting>
  <conditionalFormatting sqref="AN19">
    <cfRule type="containsText" dxfId="114" priority="116" operator="containsText" text="BAJA">
      <formula>NOT(ISERROR(SEARCH("BAJA",AN19)))</formula>
    </cfRule>
    <cfRule type="containsText" dxfId="113" priority="117" operator="containsText" text="MEDIA">
      <formula>NOT(ISERROR(SEARCH("MEDIA",AN19)))</formula>
    </cfRule>
    <cfRule type="containsText" dxfId="112" priority="118" operator="containsText" text="ALTA">
      <formula>NOT(ISERROR(SEARCH("ALTA",AN19)))</formula>
    </cfRule>
  </conditionalFormatting>
  <conditionalFormatting sqref="AN20">
    <cfRule type="containsText" dxfId="111" priority="113" operator="containsText" text="BAJA">
      <formula>NOT(ISERROR(SEARCH("BAJA",AN20)))</formula>
    </cfRule>
    <cfRule type="containsText" dxfId="110" priority="114" operator="containsText" text="MEDIA">
      <formula>NOT(ISERROR(SEARCH("MEDIA",AN20)))</formula>
    </cfRule>
    <cfRule type="containsText" dxfId="109" priority="115" operator="containsText" text="ALTA">
      <formula>NOT(ISERROR(SEARCH("ALTA",AN20)))</formula>
    </cfRule>
  </conditionalFormatting>
  <conditionalFormatting sqref="AS19">
    <cfRule type="containsText" dxfId="108" priority="110" operator="containsText" text="BAJA">
      <formula>NOT(ISERROR(SEARCH("BAJA",AS19)))</formula>
    </cfRule>
    <cfRule type="containsText" dxfId="107" priority="111" operator="containsText" text="MEDIA">
      <formula>NOT(ISERROR(SEARCH("MEDIA",AS19)))</formula>
    </cfRule>
    <cfRule type="containsText" dxfId="106" priority="112" operator="containsText" text="ALTA">
      <formula>NOT(ISERROR(SEARCH("ALTA",AS19)))</formula>
    </cfRule>
  </conditionalFormatting>
  <conditionalFormatting sqref="AS20">
    <cfRule type="containsText" dxfId="105" priority="107" operator="containsText" text="BAJA">
      <formula>NOT(ISERROR(SEARCH("BAJA",AS20)))</formula>
    </cfRule>
    <cfRule type="containsText" dxfId="104" priority="108" operator="containsText" text="MEDIA">
      <formula>NOT(ISERROR(SEARCH("MEDIA",AS20)))</formula>
    </cfRule>
    <cfRule type="containsText" dxfId="103" priority="109" operator="containsText" text="ALTA">
      <formula>NOT(ISERROR(SEARCH("ALTA",AS20)))</formula>
    </cfRule>
  </conditionalFormatting>
  <conditionalFormatting sqref="AS19:AS20">
    <cfRule type="containsText" dxfId="102" priority="104" operator="containsText" text="BAJA">
      <formula>NOT(ISERROR(SEARCH("BAJA",AS19)))</formula>
    </cfRule>
    <cfRule type="containsText" dxfId="101" priority="105" operator="containsText" text="MEDIA">
      <formula>NOT(ISERROR(SEARCH("MEDIA",AS19)))</formula>
    </cfRule>
    <cfRule type="containsText" dxfId="100" priority="106" operator="containsText" text="ALTA">
      <formula>NOT(ISERROR(SEARCH("ALTA",AS19)))</formula>
    </cfRule>
  </conditionalFormatting>
  <conditionalFormatting sqref="AP19">
    <cfRule type="containsText" dxfId="99" priority="101" operator="containsText" text="BAJA">
      <formula>NOT(ISERROR(SEARCH("BAJA",AP19)))</formula>
    </cfRule>
    <cfRule type="containsText" dxfId="98" priority="102" operator="containsText" text="MEDIA">
      <formula>NOT(ISERROR(SEARCH("MEDIA",AP19)))</formula>
    </cfRule>
    <cfRule type="containsText" dxfId="97" priority="103" operator="containsText" text="ALTA">
      <formula>NOT(ISERROR(SEARCH("ALTA",AP19)))</formula>
    </cfRule>
  </conditionalFormatting>
  <conditionalFormatting sqref="AP20">
    <cfRule type="containsText" dxfId="96" priority="98" operator="containsText" text="BAJA">
      <formula>NOT(ISERROR(SEARCH("BAJA",AP20)))</formula>
    </cfRule>
    <cfRule type="containsText" dxfId="95" priority="99" operator="containsText" text="MEDIA">
      <formula>NOT(ISERROR(SEARCH("MEDIA",AP20)))</formula>
    </cfRule>
    <cfRule type="containsText" dxfId="94" priority="100" operator="containsText" text="ALTA">
      <formula>NOT(ISERROR(SEARCH("ALTA",AP20)))</formula>
    </cfRule>
  </conditionalFormatting>
  <conditionalFormatting sqref="AQ19">
    <cfRule type="containsText" dxfId="93" priority="95" operator="containsText" text="BAJA">
      <formula>NOT(ISERROR(SEARCH("BAJA",AQ19)))</formula>
    </cfRule>
    <cfRule type="containsText" dxfId="92" priority="96" operator="containsText" text="MEDIA">
      <formula>NOT(ISERROR(SEARCH("MEDIA",AQ19)))</formula>
    </cfRule>
    <cfRule type="containsText" dxfId="91" priority="97" operator="containsText" text="ALTA">
      <formula>NOT(ISERROR(SEARCH("ALTA",AQ19)))</formula>
    </cfRule>
  </conditionalFormatting>
  <conditionalFormatting sqref="AS15">
    <cfRule type="containsText" dxfId="90" priority="89" operator="containsText" text="BAJA">
      <formula>NOT(ISERROR(SEARCH("BAJA",AS15)))</formula>
    </cfRule>
    <cfRule type="containsText" dxfId="89" priority="90" operator="containsText" text="MEDIA">
      <formula>NOT(ISERROR(SEARCH("MEDIA",AS15)))</formula>
    </cfRule>
    <cfRule type="containsText" dxfId="88" priority="91" operator="containsText" text="ALTA">
      <formula>NOT(ISERROR(SEARCH("ALTA",AS15)))</formula>
    </cfRule>
  </conditionalFormatting>
  <conditionalFormatting sqref="BA16">
    <cfRule type="containsText" dxfId="87" priority="86" operator="containsText" text="BAJA">
      <formula>NOT(ISERROR(SEARCH("BAJA",BA16)))</formula>
    </cfRule>
    <cfRule type="containsText" dxfId="86" priority="87" operator="containsText" text="MEDIA">
      <formula>NOT(ISERROR(SEARCH("MEDIA",BA16)))</formula>
    </cfRule>
    <cfRule type="containsText" dxfId="85" priority="88" operator="containsText" text="ALTA">
      <formula>NOT(ISERROR(SEARCH("ALTA",BA16)))</formula>
    </cfRule>
  </conditionalFormatting>
  <conditionalFormatting sqref="AD19">
    <cfRule type="containsText" dxfId="84" priority="83" operator="containsText" text="BAJA">
      <formula>NOT(ISERROR(SEARCH("BAJA",AD19)))</formula>
    </cfRule>
    <cfRule type="containsText" dxfId="83" priority="84" operator="containsText" text="MEDIA">
      <formula>NOT(ISERROR(SEARCH("MEDIA",AD19)))</formula>
    </cfRule>
    <cfRule type="containsText" dxfId="82" priority="85" operator="containsText" text="ALTA">
      <formula>NOT(ISERROR(SEARCH("ALTA",AD19)))</formula>
    </cfRule>
  </conditionalFormatting>
  <conditionalFormatting sqref="AD20">
    <cfRule type="containsText" dxfId="81" priority="80" operator="containsText" text="BAJA">
      <formula>NOT(ISERROR(SEARCH("BAJA",AD20)))</formula>
    </cfRule>
    <cfRule type="containsText" dxfId="80" priority="81" operator="containsText" text="MEDIA">
      <formula>NOT(ISERROR(SEARCH("MEDIA",AD20)))</formula>
    </cfRule>
    <cfRule type="containsText" dxfId="79" priority="82" operator="containsText" text="ALTA">
      <formula>NOT(ISERROR(SEARCH("ALTA",AD20)))</formula>
    </cfRule>
  </conditionalFormatting>
  <conditionalFormatting sqref="AC19">
    <cfRule type="containsText" dxfId="78" priority="77" operator="containsText" text="BAJA">
      <formula>NOT(ISERROR(SEARCH("BAJA",AC19)))</formula>
    </cfRule>
    <cfRule type="containsText" dxfId="77" priority="78" operator="containsText" text="MEDIA">
      <formula>NOT(ISERROR(SEARCH("MEDIA",AC19)))</formula>
    </cfRule>
    <cfRule type="containsText" dxfId="76" priority="79" operator="containsText" text="ALTA">
      <formula>NOT(ISERROR(SEARCH("ALTA",AC19)))</formula>
    </cfRule>
  </conditionalFormatting>
  <conditionalFormatting sqref="AC20">
    <cfRule type="containsText" dxfId="75" priority="74" operator="containsText" text="BAJA">
      <formula>NOT(ISERROR(SEARCH("BAJA",AC20)))</formula>
    </cfRule>
    <cfRule type="containsText" dxfId="74" priority="75" operator="containsText" text="MEDIA">
      <formula>NOT(ISERROR(SEARCH("MEDIA",AC20)))</formula>
    </cfRule>
    <cfRule type="containsText" dxfId="73" priority="76" operator="containsText" text="ALTA">
      <formula>NOT(ISERROR(SEARCH("ALTA",AC20)))</formula>
    </cfRule>
  </conditionalFormatting>
  <conditionalFormatting sqref="AU21">
    <cfRule type="containsText" dxfId="72" priority="71" operator="containsText" text="BAJA">
      <formula>NOT(ISERROR(SEARCH("BAJA",AU21)))</formula>
    </cfRule>
    <cfRule type="containsText" dxfId="71" priority="72" operator="containsText" text="MEDIA">
      <formula>NOT(ISERROR(SEARCH("MEDIA",AU21)))</formula>
    </cfRule>
    <cfRule type="containsText" dxfId="70" priority="73" operator="containsText" text="ALTA">
      <formula>NOT(ISERROR(SEARCH("ALTA",AU21)))</formula>
    </cfRule>
  </conditionalFormatting>
  <conditionalFormatting sqref="AU22:AU23">
    <cfRule type="containsText" dxfId="69" priority="68" operator="containsText" text="BAJA">
      <formula>NOT(ISERROR(SEARCH("BAJA",AU22)))</formula>
    </cfRule>
    <cfRule type="containsText" dxfId="68" priority="69" operator="containsText" text="MEDIA">
      <formula>NOT(ISERROR(SEARCH("MEDIA",AU22)))</formula>
    </cfRule>
    <cfRule type="containsText" dxfId="67" priority="70" operator="containsText" text="ALTA">
      <formula>NOT(ISERROR(SEARCH("ALTA",AU22)))</formula>
    </cfRule>
  </conditionalFormatting>
  <conditionalFormatting sqref="AV21">
    <cfRule type="cellIs" dxfId="66" priority="61" operator="greaterThan">
      <formula>75%</formula>
    </cfRule>
    <cfRule type="cellIs" dxfId="65" priority="62" operator="between">
      <formula>51%</formula>
      <formula>75%</formula>
    </cfRule>
    <cfRule type="cellIs" dxfId="64" priority="63" operator="between">
      <formula>26%</formula>
      <formula>50%</formula>
    </cfRule>
    <cfRule type="cellIs" dxfId="63" priority="64" operator="between">
      <formula>0%</formula>
      <formula>25%</formula>
    </cfRule>
    <cfRule type="containsText" dxfId="62" priority="65" operator="containsText" text="BAJA">
      <formula>NOT(ISERROR(SEARCH("BAJA",AV21)))</formula>
    </cfRule>
    <cfRule type="containsText" dxfId="61" priority="66" operator="containsText" text="MEDIA">
      <formula>NOT(ISERROR(SEARCH("MEDIA",AV21)))</formula>
    </cfRule>
    <cfRule type="containsText" dxfId="60" priority="67" operator="containsText" text="ALTA">
      <formula>NOT(ISERROR(SEARCH("ALTA",AV21)))</formula>
    </cfRule>
  </conditionalFormatting>
  <conditionalFormatting sqref="AV22:AV23">
    <cfRule type="cellIs" dxfId="59" priority="54" operator="greaterThan">
      <formula>75%</formula>
    </cfRule>
    <cfRule type="cellIs" dxfId="58" priority="55" operator="between">
      <formula>51%</formula>
      <formula>75%</formula>
    </cfRule>
    <cfRule type="cellIs" dxfId="57" priority="56" operator="between">
      <formula>26%</formula>
      <formula>50%</formula>
    </cfRule>
    <cfRule type="cellIs" dxfId="56" priority="57" operator="between">
      <formula>0%</formula>
      <formula>25%</formula>
    </cfRule>
    <cfRule type="containsText" dxfId="55" priority="58" operator="containsText" text="BAJA">
      <formula>NOT(ISERROR(SEARCH("BAJA",AV22)))</formula>
    </cfRule>
    <cfRule type="containsText" dxfId="54" priority="59" operator="containsText" text="MEDIA">
      <formula>NOT(ISERROR(SEARCH("MEDIA",AV22)))</formula>
    </cfRule>
    <cfRule type="containsText" dxfId="53" priority="60" operator="containsText" text="ALTA">
      <formula>NOT(ISERROR(SEARCH("ALTA",AV22)))</formula>
    </cfRule>
  </conditionalFormatting>
  <conditionalFormatting sqref="AC21">
    <cfRule type="containsText" dxfId="52" priority="48" operator="containsText" text="BAJA">
      <formula>NOT(ISERROR(SEARCH("BAJA",AC21)))</formula>
    </cfRule>
    <cfRule type="containsText" dxfId="51" priority="49" operator="containsText" text="MEDIA">
      <formula>NOT(ISERROR(SEARCH("MEDIA",AC21)))</formula>
    </cfRule>
    <cfRule type="containsText" dxfId="50" priority="50" operator="containsText" text="ALTA">
      <formula>NOT(ISERROR(SEARCH("ALTA",AC21)))</formula>
    </cfRule>
  </conditionalFormatting>
  <conditionalFormatting sqref="AS21">
    <cfRule type="containsText" dxfId="49" priority="45" operator="containsText" text="BAJA">
      <formula>NOT(ISERROR(SEARCH("BAJA",AS21)))</formula>
    </cfRule>
    <cfRule type="containsText" dxfId="48" priority="46" operator="containsText" text="MEDIA">
      <formula>NOT(ISERROR(SEARCH("MEDIA",AS21)))</formula>
    </cfRule>
    <cfRule type="containsText" dxfId="47" priority="47" operator="containsText" text="ALTA">
      <formula>NOT(ISERROR(SEARCH("ALTA",AS21)))</formula>
    </cfRule>
  </conditionalFormatting>
  <conditionalFormatting sqref="AJ21:AK21">
    <cfRule type="containsText" dxfId="46" priority="51" operator="containsText" text="BAJA">
      <formula>NOT(ISERROR(SEARCH("BAJA",AJ21)))</formula>
    </cfRule>
    <cfRule type="containsText" dxfId="45" priority="52" operator="containsText" text="MEDIA">
      <formula>NOT(ISERROR(SEARCH("MEDIA",AJ21)))</formula>
    </cfRule>
    <cfRule type="containsText" dxfId="44" priority="53" operator="containsText" text="ALTA">
      <formula>NOT(ISERROR(SEARCH("ALTA",AJ21)))</formula>
    </cfRule>
  </conditionalFormatting>
  <conditionalFormatting sqref="AS22">
    <cfRule type="containsText" dxfId="43" priority="39" operator="containsText" text="BAJA">
      <formula>NOT(ISERROR(SEARCH("BAJA",AS22)))</formula>
    </cfRule>
    <cfRule type="containsText" dxfId="42" priority="40" operator="containsText" text="MEDIA">
      <formula>NOT(ISERROR(SEARCH("MEDIA",AS22)))</formula>
    </cfRule>
    <cfRule type="containsText" dxfId="41" priority="41" operator="containsText" text="ALTA">
      <formula>NOT(ISERROR(SEARCH("ALTA",AS22)))</formula>
    </cfRule>
  </conditionalFormatting>
  <conditionalFormatting sqref="AJ22:AK22">
    <cfRule type="containsText" dxfId="40" priority="42" operator="containsText" text="BAJA">
      <formula>NOT(ISERROR(SEARCH("BAJA",AJ22)))</formula>
    </cfRule>
    <cfRule type="containsText" dxfId="39" priority="43" operator="containsText" text="MEDIA">
      <formula>NOT(ISERROR(SEARCH("MEDIA",AJ22)))</formula>
    </cfRule>
    <cfRule type="containsText" dxfId="38" priority="44" operator="containsText" text="ALTA">
      <formula>NOT(ISERROR(SEARCH("ALTA",AJ22)))</formula>
    </cfRule>
  </conditionalFormatting>
  <conditionalFormatting sqref="AS23">
    <cfRule type="containsText" dxfId="37" priority="33" operator="containsText" text="BAJA">
      <formula>NOT(ISERROR(SEARCH("BAJA",AS23)))</formula>
    </cfRule>
    <cfRule type="containsText" dxfId="36" priority="34" operator="containsText" text="MEDIA">
      <formula>NOT(ISERROR(SEARCH("MEDIA",AS23)))</formula>
    </cfRule>
    <cfRule type="containsText" dxfId="35" priority="35" operator="containsText" text="ALTA">
      <formula>NOT(ISERROR(SEARCH("ALTA",AS23)))</formula>
    </cfRule>
  </conditionalFormatting>
  <conditionalFormatting sqref="AJ23:AK23">
    <cfRule type="containsText" dxfId="34" priority="36" operator="containsText" text="BAJA">
      <formula>NOT(ISERROR(SEARCH("BAJA",AJ23)))</formula>
    </cfRule>
    <cfRule type="containsText" dxfId="33" priority="37" operator="containsText" text="MEDIA">
      <formula>NOT(ISERROR(SEARCH("MEDIA",AJ23)))</formula>
    </cfRule>
    <cfRule type="containsText" dxfId="32" priority="38" operator="containsText" text="ALTA">
      <formula>NOT(ISERROR(SEARCH("ALTA",AJ23)))</formula>
    </cfRule>
  </conditionalFormatting>
  <conditionalFormatting sqref="AK24:AK25">
    <cfRule type="containsText" dxfId="31" priority="30" operator="containsText" text="BAJA">
      <formula>NOT(ISERROR(SEARCH("BAJA",AK24)))</formula>
    </cfRule>
    <cfRule type="containsText" dxfId="30" priority="31" operator="containsText" text="MEDIA">
      <formula>NOT(ISERROR(SEARCH("MEDIA",AK24)))</formula>
    </cfRule>
    <cfRule type="containsText" dxfId="29" priority="32" operator="containsText" text="ALTA">
      <formula>NOT(ISERROR(SEARCH("ALTA",AK24)))</formula>
    </cfRule>
  </conditionalFormatting>
  <conditionalFormatting sqref="AV24:AV25">
    <cfRule type="cellIs" dxfId="28" priority="23" operator="greaterThan">
      <formula>75%</formula>
    </cfRule>
    <cfRule type="cellIs" dxfId="27" priority="24" operator="between">
      <formula>51%</formula>
      <formula>75%</formula>
    </cfRule>
    <cfRule type="cellIs" dxfId="26" priority="25" operator="between">
      <formula>26%</formula>
      <formula>50%</formula>
    </cfRule>
    <cfRule type="cellIs" dxfId="25" priority="26" operator="between">
      <formula>0%</formula>
      <formula>25%</formula>
    </cfRule>
    <cfRule type="containsText" dxfId="24" priority="27" operator="containsText" text="BAJA">
      <formula>NOT(ISERROR(SEARCH("BAJA",AV24)))</formula>
    </cfRule>
    <cfRule type="containsText" dxfId="23" priority="28" operator="containsText" text="MEDIA">
      <formula>NOT(ISERROR(SEARCH("MEDIA",AV24)))</formula>
    </cfRule>
    <cfRule type="containsText" dxfId="22" priority="29" operator="containsText" text="ALTA">
      <formula>NOT(ISERROR(SEARCH("ALTA",AV24)))</formula>
    </cfRule>
  </conditionalFormatting>
  <conditionalFormatting sqref="AC24">
    <cfRule type="containsText" dxfId="21" priority="20" operator="containsText" text="BAJA">
      <formula>NOT(ISERROR(SEARCH("BAJA",AC24)))</formula>
    </cfRule>
    <cfRule type="containsText" dxfId="20" priority="21" operator="containsText" text="MEDIA">
      <formula>NOT(ISERROR(SEARCH("MEDIA",AC24)))</formula>
    </cfRule>
    <cfRule type="containsText" dxfId="19" priority="22" operator="containsText" text="ALTA">
      <formula>NOT(ISERROR(SEARCH("ALTA",AC24)))</formula>
    </cfRule>
  </conditionalFormatting>
  <conditionalFormatting sqref="AJ26:AK26">
    <cfRule type="containsText" dxfId="18" priority="14" operator="containsText" text="BAJA">
      <formula>NOT(ISERROR(SEARCH("BAJA",AJ26)))</formula>
    </cfRule>
    <cfRule type="containsText" dxfId="17" priority="15" operator="containsText" text="MEDIA">
      <formula>NOT(ISERROR(SEARCH("MEDIA",AJ26)))</formula>
    </cfRule>
    <cfRule type="containsText" dxfId="16" priority="16" operator="containsText" text="ALTA">
      <formula>NOT(ISERROR(SEARCH("ALTA",AJ26)))</formula>
    </cfRule>
  </conditionalFormatting>
  <conditionalFormatting sqref="AR26">
    <cfRule type="containsText" dxfId="15" priority="17" operator="containsText" text="BAJA">
      <formula>NOT(ISERROR(SEARCH("BAJA",AR26)))</formula>
    </cfRule>
    <cfRule type="containsText" dxfId="14" priority="18" operator="containsText" text="MEDIA">
      <formula>NOT(ISERROR(SEARCH("MEDIA",AR26)))</formula>
    </cfRule>
    <cfRule type="containsText" dxfId="13" priority="19" operator="containsText" text="ALTA">
      <formula>NOT(ISERROR(SEARCH("ALTA",AR26)))</formula>
    </cfRule>
  </conditionalFormatting>
  <conditionalFormatting sqref="AC26">
    <cfRule type="containsText" dxfId="12" priority="11" operator="containsText" text="BAJA">
      <formula>NOT(ISERROR(SEARCH("BAJA",AC26)))</formula>
    </cfRule>
    <cfRule type="containsText" dxfId="11" priority="12" operator="containsText" text="MEDIA">
      <formula>NOT(ISERROR(SEARCH("MEDIA",AC26)))</formula>
    </cfRule>
    <cfRule type="containsText" dxfId="10" priority="13" operator="containsText" text="ALTA">
      <formula>NOT(ISERROR(SEARCH("ALTA",AC26)))</formula>
    </cfRule>
  </conditionalFormatting>
  <conditionalFormatting sqref="AU26">
    <cfRule type="containsText" dxfId="9" priority="8" operator="containsText" text="BAJA">
      <formula>NOT(ISERROR(SEARCH("BAJA",AU26)))</formula>
    </cfRule>
    <cfRule type="containsText" dxfId="8" priority="9" operator="containsText" text="MEDIA">
      <formula>NOT(ISERROR(SEARCH("MEDIA",AU26)))</formula>
    </cfRule>
    <cfRule type="containsText" dxfId="7" priority="10" operator="containsText" text="ALTA">
      <formula>NOT(ISERROR(SEARCH("ALTA",AU26)))</formula>
    </cfRule>
  </conditionalFormatting>
  <conditionalFormatting sqref="AV26">
    <cfRule type="cellIs" dxfId="6" priority="1" operator="greaterThan">
      <formula>75%</formula>
    </cfRule>
    <cfRule type="cellIs" dxfId="5" priority="2" operator="between">
      <formula>51%</formula>
      <formula>75%</formula>
    </cfRule>
    <cfRule type="cellIs" dxfId="4" priority="3" operator="between">
      <formula>26%</formula>
      <formula>50%</formula>
    </cfRule>
    <cfRule type="cellIs" dxfId="3" priority="4" operator="between">
      <formula>0%</formula>
      <formula>25%</formula>
    </cfRule>
    <cfRule type="containsText" dxfId="2" priority="5" operator="containsText" text="BAJA">
      <formula>NOT(ISERROR(SEARCH("BAJA",AV26)))</formula>
    </cfRule>
    <cfRule type="containsText" dxfId="1" priority="6" operator="containsText" text="MEDIA">
      <formula>NOT(ISERROR(SEARCH("MEDIA",AV26)))</formula>
    </cfRule>
    <cfRule type="containsText" dxfId="0" priority="7" operator="containsText" text="ALTA">
      <formula>NOT(ISERROR(SEARCH("ALTA",AV26)))</formula>
    </cfRule>
  </conditionalFormatting>
  <dataValidations count="5">
    <dataValidation type="list" allowBlank="1" showInputMessage="1" showErrorMessage="1" sqref="A4:A14 AK4:AK12 A19 AK14:AK26 A21 A26" xr:uid="{00000000-0002-0000-0800-000000000000}">
      <formula1>"SI,NO"</formula1>
    </dataValidation>
    <dataValidation type="list" allowBlank="1" showInputMessage="1" showErrorMessage="1" sqref="AG4:AG23 AG26" xr:uid="{00000000-0002-0000-0800-000004000000}">
      <formula1>"Manual,Automático"</formula1>
    </dataValidation>
    <dataValidation type="list" allowBlank="1" showInputMessage="1" showErrorMessage="1" sqref="AR4:AR12 AR14:AR26" xr:uid="{00000000-0002-0000-0800-000003000000}">
      <formula1>"Asignado,No Asignado"</formula1>
    </dataValidation>
    <dataValidation type="list" allowBlank="1" showInputMessage="1" showErrorMessage="1" sqref="AT4:AT12 AT14:AT23 AT26" xr:uid="{00000000-0002-0000-0800-000002000000}">
      <formula1>"Adecuado,Inadecuado"</formula1>
    </dataValidation>
    <dataValidation type="list" allowBlank="1" showInputMessage="1" showErrorMessage="1" sqref="AJ4:AJ12 AJ14:AJ23 AJ26" xr:uid="{00000000-0002-0000-0800-000001000000}">
      <formula1>"Confiable,No confiable"</formula1>
    </dataValidation>
  </dataValidations>
  <hyperlinks>
    <hyperlink ref="BI4" r:id="rId1" xr:uid="{C6035D3A-0F2C-420D-BBD8-4436E06AC0A9}"/>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5">
        <x14:dataValidation type="list" allowBlank="1" showInputMessage="1" showErrorMessage="1" xr:uid="{59E3F72D-9560-4F68-9D65-3D403EAF9FCD}">
          <x14:formula1>
            <xm:f>Listas!$I$2:$I$3</xm:f>
          </x14:formula1>
          <xm:sqref>AO8:AO10 AO14:AO20 AO26</xm:sqref>
        </x14:dataValidation>
        <x14:dataValidation type="list" allowBlank="1" showInputMessage="1" showErrorMessage="1" xr:uid="{346639E2-5C5F-4E70-B63C-2ED21334BDEA}">
          <x14:formula1>
            <xm:f>Listas!$H$2:$H$3</xm:f>
          </x14:formula1>
          <xm:sqref>AM8:AM10 AM14:AM20 AM26</xm:sqref>
        </x14:dataValidation>
        <x14:dataValidation type="list" allowBlank="1" showInputMessage="1" showErrorMessage="1" xr:uid="{84A02461-E824-4730-A75A-F5B7B75BFCE4}">
          <x14:formula1>
            <xm:f>Listas!$F$2:$F$4</xm:f>
          </x14:formula1>
          <xm:sqref>AE8:AE10 AE14:AE20 AE26</xm:sqref>
        </x14:dataValidation>
        <x14:dataValidation type="list" allowBlank="1" showInputMessage="1" showErrorMessage="1" xr:uid="{97A69349-B7F4-44E2-B59F-BFE5BE5B6F5F}">
          <x14:formula1>
            <xm:f>Listas!$M$2:$M$15</xm:f>
          </x14:formula1>
          <xm:sqref>B8:B10 B14 B19 B26</xm:sqref>
        </x14:dataValidation>
        <x14:dataValidation type="list" allowBlank="1" showInputMessage="1" showErrorMessage="1" xr:uid="{6AD43562-77AA-4BF0-932D-BB558FE839F8}">
          <x14:formula1>
            <xm:f>Listas!$L$2:$L$5</xm:f>
          </x14:formula1>
          <xm:sqref>T8:T10 T14:T20 T26</xm:sqref>
        </x14:dataValidation>
        <x14:dataValidation type="list" allowBlank="1" showInputMessage="1" showErrorMessage="1" xr:uid="{976CD9C0-8046-46EE-8DBC-A48297768E12}">
          <x14:formula1>
            <xm:f>Listas!$Q$2:$Q$8</xm:f>
          </x14:formula1>
          <xm:sqref>J8:J10 J14 J19:J20 J26</xm:sqref>
        </x14:dataValidation>
        <x14:dataValidation type="list" allowBlank="1" showInputMessage="1" showErrorMessage="1" xr:uid="{C087289B-2A36-4363-ADB9-CDD3AFC26DBA}">
          <x14:formula1>
            <xm:f>Listas!$N$2:$N$7</xm:f>
          </x14:formula1>
          <xm:sqref>M8:M10 M14 M19:M20 M26</xm:sqref>
        </x14:dataValidation>
        <x14:dataValidation type="list" allowBlank="1" showInputMessage="1" showErrorMessage="1" xr:uid="{CF789D16-999D-4B29-AF90-69A3D8644A2D}">
          <x14:formula1>
            <xm:f>Listas!$O$2:$O$7</xm:f>
          </x14:formula1>
          <xm:sqref>O8:O10 O14 O19:O20 O26</xm:sqref>
        </x14:dataValidation>
        <x14:dataValidation type="list" allowBlank="1" showInputMessage="1" showErrorMessage="1" xr:uid="{1F44A203-EE33-444D-8263-1B8CE1B46E95}">
          <x14:formula1>
            <xm:f>Listas!$P$2:$P$7</xm:f>
          </x14:formula1>
          <xm:sqref>Q8:Q10 Q14 Q19:Q20 Q26</xm:sqref>
        </x14:dataValidation>
        <x14:dataValidation type="list" allowBlank="1" showInputMessage="1" showErrorMessage="1" xr:uid="{3974ED85-261C-4730-A555-4E6791CDA3A7}">
          <x14:formula1>
            <xm:f>Listas!$G$2:$G$11</xm:f>
          </x14:formula1>
          <xm:sqref>C8:C10 C14:C20 C26</xm:sqref>
        </x14:dataValidation>
        <x14:dataValidation type="list" allowBlank="1" showInputMessage="1" showErrorMessage="1" xr:uid="{27A361C8-B63E-4D3B-8FBD-FC477FE0FE7B}">
          <x14:formula1>
            <xm:f>Listas!$B$2:$B$7</xm:f>
          </x14:formula1>
          <xm:sqref>D8:D10 D14 D19 D26</xm:sqref>
        </x14:dataValidation>
        <x14:dataValidation type="list" allowBlank="1" showInputMessage="1" showErrorMessage="1" xr:uid="{4F4EBA17-A7AC-46F9-8578-60C8D9233356}">
          <x14:formula1>
            <xm:f>Listas!$J$2:$J$6</xm:f>
          </x14:formula1>
          <xm:sqref>AX8:AX10 AX14 AX19 AX26</xm:sqref>
        </x14:dataValidation>
        <x14:dataValidation type="list" allowBlank="1" showInputMessage="1" showErrorMessage="1" xr:uid="{1DFF1B0D-7D6C-49BD-ABA0-E963241F0B70}">
          <x14:formula1>
            <xm:f>Listas!$C$2:$C$8</xm:f>
          </x14:formula1>
          <xm:sqref>E8:E10 E14 E19 E26</xm:sqref>
        </x14:dataValidation>
        <x14:dataValidation type="list" allowBlank="1" showInputMessage="1" showErrorMessage="1" xr:uid="{7B7604E1-E591-4C0B-84BB-E0D02CEEFAFF}">
          <x14:formula1>
            <xm:f>Listas!$K$2:$K$6</xm:f>
          </x14:formula1>
          <xm:sqref>S8:S10 S19:S20 S26</xm:sqref>
        </x14:dataValidation>
        <x14:dataValidation type="list" allowBlank="1" showInputMessage="1" showErrorMessage="1" xr:uid="{D254610F-BA15-4192-8675-3F3B7E3F1716}">
          <x14:formula1>
            <xm:f>Listas!$K$2:$K$7</xm:f>
          </x14:formula1>
          <xm:sqref>S14:S18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baseColWidth="10" defaultColWidth="9.109375"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B23C453CD979B49BA74410089020DE1" ma:contentTypeVersion="4" ma:contentTypeDescription="Crear nuevo documento." ma:contentTypeScope="" ma:versionID="51a66c0480e11012a6575811318430f6">
  <xsd:schema xmlns:xsd="http://www.w3.org/2001/XMLSchema" xmlns:xs="http://www.w3.org/2001/XMLSchema" xmlns:p="http://schemas.microsoft.com/office/2006/metadata/properties" xmlns:ns2="0b03570a-dbab-4ad5-bdee-6c3636661c22" xmlns:ns3="a66a734e-d0ea-4b9e-8c38-f6696adae39a" targetNamespace="http://schemas.microsoft.com/office/2006/metadata/properties" ma:root="true" ma:fieldsID="0e0227dc8dd6e684ea215a67f96ff910" ns2:_="" ns3:_="">
    <xsd:import namespace="0b03570a-dbab-4ad5-bdee-6c3636661c22"/>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3570a-dbab-4ad5-bdee-6c3636661c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9D781F-96EC-4C7E-856F-DF322D2A8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3570a-dbab-4ad5-bdee-6c3636661c22"/>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2BA4DF-3B5D-4B1C-AE05-2A0C5B20E7E6}">
  <ds:schemaRefs>
    <ds:schemaRef ds:uri="http://schemas.microsoft.com/sharepoint/v3/contenttype/forms"/>
  </ds:schemaRefs>
</ds:datastoreItem>
</file>

<file path=customXml/itemProps3.xml><?xml version="1.0" encoding="utf-8"?>
<ds:datastoreItem xmlns:ds="http://schemas.openxmlformats.org/officeDocument/2006/customXml" ds:itemID="{DE3C419A-6AC4-4DB1-90CB-FCD3670B2D4A}">
  <ds:schemaRef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dcmitype/"/>
    <ds:schemaRef ds:uri="0b03570a-dbab-4ad5-bdee-6c3636661c22"/>
    <ds:schemaRef ds:uri="http://purl.org/dc/elements/1.1/"/>
    <ds:schemaRef ds:uri="http://purl.org/dc/terms/"/>
    <ds:schemaRef ds:uri="http://schemas.openxmlformats.org/package/2006/metadata/core-properties"/>
    <ds:schemaRef ds:uri="a66a734e-d0ea-4b9e-8c38-f6696adae3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Listas</vt:lpstr>
      <vt:lpstr>Fórmula</vt:lpstr>
      <vt:lpstr>Riesgos de corrupción</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DAVD</cp:lastModifiedBy>
  <cp:revision/>
  <dcterms:created xsi:type="dcterms:W3CDTF">2021-01-27T23:17:16Z</dcterms:created>
  <dcterms:modified xsi:type="dcterms:W3CDTF">2023-01-30T16:39:54Z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0x0101000B23C453CD979B49BA74410089020DE1</vt:lpwstr>
  </property>
</Properties>
</file>